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 updateLinks="never"/>
  <xr:revisionPtr revIDLastSave="0" documentId="8_{A2C2C5A4-B252-481B-8463-E9367C0182CF}" xr6:coauthVersionLast="36" xr6:coauthVersionMax="36" xr10:uidLastSave="{00000000-0000-0000-0000-000000000000}"/>
  <bookViews>
    <workbookView xWindow="0" yWindow="0" windowWidth="20490" windowHeight="7695" tabRatio="880" xr2:uid="{00000000-000D-0000-FFFF-FFFF00000000}"/>
  </bookViews>
  <sheets>
    <sheet name="FORMULARZ OFERTOWY" sheetId="35" r:id="rId1"/>
    <sheet name="ZAŁ1" sheetId="2" r:id="rId2"/>
    <sheet name="ZAŁ2" sheetId="34" r:id="rId3"/>
    <sheet name="ZAŁ3" sheetId="3" r:id="rId4"/>
    <sheet name="ZAŁ4" sheetId="4" r:id="rId5"/>
    <sheet name="ZAŁ5" sheetId="5" r:id="rId6"/>
    <sheet name="ZAŁ6" sheetId="20" r:id="rId7"/>
    <sheet name="ZAŁ7" sheetId="6" r:id="rId8"/>
    <sheet name="ZAŁ7a" sheetId="27" r:id="rId9"/>
    <sheet name="ZAŁ8" sheetId="25" r:id="rId10"/>
    <sheet name="ZAŁ7b" sheetId="30" r:id="rId11"/>
    <sheet name="ZAŁ8a" sheetId="31" r:id="rId12"/>
    <sheet name="ZAŁ8b" sheetId="32" r:id="rId13"/>
    <sheet name="ZAŁ9" sheetId="28" r:id="rId14"/>
    <sheet name="ZAŁ10" sheetId="10" r:id="rId15"/>
    <sheet name="ZAŁ11" sheetId="18" r:id="rId16"/>
    <sheet name="ZAŁ12" sheetId="22" r:id="rId17"/>
    <sheet name="ZAŁ13" sheetId="23" r:id="rId18"/>
    <sheet name="ZAŁ14" sheetId="11" r:id="rId19"/>
    <sheet name="ZAŁ15" sheetId="13" r:id="rId20"/>
    <sheet name="ZAŁ16" sheetId="15" r:id="rId21"/>
    <sheet name="ZAŁ17" sheetId="19" r:id="rId22"/>
    <sheet name="ZAŁ18" sheetId="14" r:id="rId23"/>
    <sheet name="ZAŁ19" sheetId="17" r:id="rId24"/>
  </sheets>
  <externalReferences>
    <externalReference r:id="rId25"/>
  </externalReferenc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1" l="1"/>
  <c r="C49" i="35"/>
  <c r="B49" i="35"/>
  <c r="C48" i="35"/>
  <c r="B48" i="35"/>
  <c r="C47" i="35"/>
  <c r="B47" i="35"/>
  <c r="C46" i="35"/>
  <c r="B46" i="35"/>
  <c r="C45" i="35"/>
  <c r="B45" i="35"/>
  <c r="C44" i="35"/>
  <c r="B44" i="35"/>
  <c r="C43" i="35"/>
  <c r="B43" i="35"/>
  <c r="C42" i="35"/>
  <c r="B42" i="35"/>
  <c r="C41" i="35"/>
  <c r="B41" i="35"/>
  <c r="C40" i="35"/>
  <c r="B40" i="35"/>
  <c r="C39" i="35"/>
  <c r="B39" i="35"/>
  <c r="C38" i="35"/>
  <c r="B38" i="35"/>
  <c r="C37" i="35"/>
  <c r="B37" i="35"/>
  <c r="C36" i="35"/>
  <c r="B36" i="35"/>
  <c r="C35" i="35"/>
  <c r="B35" i="35"/>
  <c r="C34" i="35"/>
  <c r="B34" i="35"/>
  <c r="C33" i="35"/>
  <c r="B33" i="35"/>
  <c r="C32" i="35"/>
  <c r="B32" i="35"/>
  <c r="C31" i="35"/>
  <c r="B31" i="35"/>
  <c r="C30" i="35"/>
  <c r="B30" i="35"/>
  <c r="C29" i="35"/>
  <c r="B29" i="35"/>
  <c r="C28" i="35"/>
  <c r="B28" i="35"/>
  <c r="C27" i="35"/>
  <c r="B27" i="35"/>
  <c r="C147" i="2" l="1"/>
  <c r="C37" i="2"/>
  <c r="C32" i="2"/>
  <c r="C26" i="2"/>
  <c r="K12" i="34"/>
  <c r="L11" i="34"/>
  <c r="K11" i="34"/>
  <c r="Y8" i="31"/>
  <c r="Y1" i="31" s="1"/>
  <c r="Z8" i="31"/>
  <c r="Z1" i="31" s="1"/>
  <c r="AA8" i="31"/>
  <c r="AB8" i="31"/>
  <c r="AC8" i="31"/>
  <c r="AC1" i="31" s="1"/>
  <c r="AD8" i="31"/>
  <c r="AD1" i="31" s="1"/>
  <c r="AE8" i="31"/>
  <c r="AE1" i="31" s="1"/>
  <c r="AF8" i="31"/>
  <c r="AG8" i="31"/>
  <c r="AH8" i="31"/>
  <c r="AH1" i="31" s="1"/>
  <c r="AI8" i="31"/>
  <c r="AI1" i="31" s="1"/>
  <c r="AJ8" i="31"/>
  <c r="AJ1" i="31" s="1"/>
  <c r="AK8" i="31"/>
  <c r="AK1" i="31" s="1"/>
  <c r="AL8" i="31"/>
  <c r="AL1" i="31" s="1"/>
  <c r="AM8" i="31"/>
  <c r="AM1" i="31" s="1"/>
  <c r="AN8" i="31"/>
  <c r="AO8" i="31"/>
  <c r="AO1" i="31" s="1"/>
  <c r="AP8" i="31"/>
  <c r="AP1" i="31" s="1"/>
  <c r="G9" i="31"/>
  <c r="G3" i="31" s="1"/>
  <c r="H9" i="31"/>
  <c r="I9" i="31"/>
  <c r="J9" i="31"/>
  <c r="J3" i="31" s="1"/>
  <c r="K9" i="31"/>
  <c r="K3" i="31" s="1"/>
  <c r="L9" i="31"/>
  <c r="M9" i="31"/>
  <c r="N9" i="31"/>
  <c r="N3" i="31" s="1"/>
  <c r="O9" i="31"/>
  <c r="O3" i="31" s="1"/>
  <c r="P9" i="31"/>
  <c r="Q9" i="31"/>
  <c r="R9" i="31"/>
  <c r="R3" i="31" s="1"/>
  <c r="S9" i="31"/>
  <c r="S3" i="31" s="1"/>
  <c r="T9" i="31"/>
  <c r="U9" i="31"/>
  <c r="V9" i="31"/>
  <c r="V3" i="31" s="1"/>
  <c r="W9" i="31"/>
  <c r="W3" i="31" s="1"/>
  <c r="X9" i="31"/>
  <c r="Y9" i="31"/>
  <c r="Z9" i="31"/>
  <c r="Z3" i="31" s="1"/>
  <c r="AA9" i="31"/>
  <c r="AA3" i="31" s="1"/>
  <c r="AB9" i="31"/>
  <c r="AC9" i="31"/>
  <c r="AD9" i="31"/>
  <c r="AD3" i="31" s="1"/>
  <c r="AE9" i="31"/>
  <c r="AF9" i="31"/>
  <c r="AG9" i="31"/>
  <c r="AH9" i="31"/>
  <c r="AH3" i="31" s="1"/>
  <c r="AI9" i="31"/>
  <c r="AI3" i="31" s="1"/>
  <c r="AJ9" i="31"/>
  <c r="AK9" i="31"/>
  <c r="AL9" i="31"/>
  <c r="AL3" i="31" s="1"/>
  <c r="AM9" i="31"/>
  <c r="AM3" i="31" s="1"/>
  <c r="AN9" i="31"/>
  <c r="AO9" i="31"/>
  <c r="AP9" i="31"/>
  <c r="AP3" i="31" s="1"/>
  <c r="F9" i="31"/>
  <c r="F3" i="31" s="1"/>
  <c r="C139" i="2"/>
  <c r="D13" i="25"/>
  <c r="E13" i="25" s="1"/>
  <c r="D26" i="25"/>
  <c r="D10" i="25" s="1"/>
  <c r="E10" i="25" s="1"/>
  <c r="D37" i="6"/>
  <c r="D26" i="6"/>
  <c r="D10" i="6" s="1"/>
  <c r="E10" i="6" s="1"/>
  <c r="G9" i="27"/>
  <c r="H9" i="27"/>
  <c r="H3" i="27" s="1"/>
  <c r="I9" i="27"/>
  <c r="I3" i="27" s="1"/>
  <c r="J9" i="27"/>
  <c r="K9" i="27"/>
  <c r="K3" i="27" s="1"/>
  <c r="L9" i="27"/>
  <c r="L3" i="27" s="1"/>
  <c r="M9" i="27"/>
  <c r="M3" i="27" s="1"/>
  <c r="N9" i="27"/>
  <c r="O9" i="27"/>
  <c r="O3" i="27" s="1"/>
  <c r="P9" i="27"/>
  <c r="Q9" i="27"/>
  <c r="R9" i="27"/>
  <c r="R3" i="27" s="1"/>
  <c r="S9" i="27"/>
  <c r="S3" i="27" s="1"/>
  <c r="T9" i="27"/>
  <c r="T3" i="27" s="1"/>
  <c r="U9" i="27"/>
  <c r="U3" i="27" s="1"/>
  <c r="V9" i="27"/>
  <c r="V3" i="27" s="1"/>
  <c r="W9" i="27"/>
  <c r="W3" i="27"/>
  <c r="X9" i="27"/>
  <c r="Y9" i="27"/>
  <c r="Z9" i="27"/>
  <c r="Z3" i="27" s="1"/>
  <c r="AA9" i="27"/>
  <c r="AA3" i="27" s="1"/>
  <c r="AB9" i="27"/>
  <c r="AB3" i="27" s="1"/>
  <c r="AC9" i="27"/>
  <c r="AC3" i="27" s="1"/>
  <c r="AD9" i="27"/>
  <c r="AD3" i="27" s="1"/>
  <c r="AE9" i="27"/>
  <c r="AE3" i="27" s="1"/>
  <c r="F7" i="28"/>
  <c r="AF9" i="27"/>
  <c r="AF3" i="27" s="1"/>
  <c r="F9" i="27"/>
  <c r="F3" i="27" s="1"/>
  <c r="AG9" i="27"/>
  <c r="AG3" i="27" s="1"/>
  <c r="AH9" i="27"/>
  <c r="AH3" i="27" s="1"/>
  <c r="AI9" i="27"/>
  <c r="AI3" i="27" s="1"/>
  <c r="AJ9" i="27"/>
  <c r="AJ3" i="27" s="1"/>
  <c r="AK9" i="27"/>
  <c r="AK3" i="27" s="1"/>
  <c r="AL9" i="27"/>
  <c r="AL3" i="27" s="1"/>
  <c r="AM9" i="27"/>
  <c r="AM3" i="27" s="1"/>
  <c r="AN9" i="27"/>
  <c r="AN3" i="27" s="1"/>
  <c r="AO9" i="27"/>
  <c r="AO3" i="27" s="1"/>
  <c r="AP9" i="27"/>
  <c r="AP3" i="27" s="1"/>
  <c r="AQ3" i="27"/>
  <c r="AR3" i="27"/>
  <c r="AS3" i="27"/>
  <c r="AT3" i="27"/>
  <c r="AU3" i="27"/>
  <c r="AV3" i="27"/>
  <c r="AW3" i="27"/>
  <c r="AX3" i="27"/>
  <c r="AY3" i="27"/>
  <c r="AZ3" i="27"/>
  <c r="BA3" i="27"/>
  <c r="BB3" i="27"/>
  <c r="BC3" i="27"/>
  <c r="BD3" i="27"/>
  <c r="BE3" i="27"/>
  <c r="BF3" i="27"/>
  <c r="BG3" i="27"/>
  <c r="BH3" i="27"/>
  <c r="BI3" i="27"/>
  <c r="BJ3" i="27"/>
  <c r="BK3" i="27"/>
  <c r="BL3" i="27"/>
  <c r="BM3" i="27"/>
  <c r="BN3" i="27"/>
  <c r="BO3" i="27"/>
  <c r="BP3" i="27"/>
  <c r="BQ3" i="27"/>
  <c r="BR3" i="27"/>
  <c r="BS3" i="27"/>
  <c r="BT3" i="27"/>
  <c r="BU3" i="27"/>
  <c r="BV3" i="27"/>
  <c r="BW3" i="27"/>
  <c r="BX3" i="27"/>
  <c r="BY3" i="27"/>
  <c r="BZ3" i="27"/>
  <c r="CA3" i="27"/>
  <c r="CB3" i="27"/>
  <c r="CC3" i="27"/>
  <c r="CD3" i="27"/>
  <c r="CE3" i="27"/>
  <c r="AO8" i="27"/>
  <c r="AO1" i="27" s="1"/>
  <c r="AP8" i="27"/>
  <c r="AP1" i="27" s="1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D33" i="28"/>
  <c r="D11" i="34"/>
  <c r="C16" i="34" s="1"/>
  <c r="C8" i="34"/>
  <c r="D12" i="34"/>
  <c r="D8" i="34"/>
  <c r="E8" i="34"/>
  <c r="F8" i="34"/>
  <c r="AF43" i="28"/>
  <c r="D43" i="28" s="1"/>
  <c r="AG43" i="28"/>
  <c r="AH43" i="28"/>
  <c r="AI43" i="28"/>
  <c r="AJ43" i="28"/>
  <c r="AK43" i="28"/>
  <c r="AL43" i="28"/>
  <c r="AM43" i="28"/>
  <c r="AN43" i="28"/>
  <c r="AO43" i="28"/>
  <c r="AP43" i="28"/>
  <c r="AQ43" i="28"/>
  <c r="AR43" i="28"/>
  <c r="AS43" i="28"/>
  <c r="AT43" i="28"/>
  <c r="AU43" i="28"/>
  <c r="AV43" i="28"/>
  <c r="AW43" i="28"/>
  <c r="AX43" i="28"/>
  <c r="AY43" i="28"/>
  <c r="AZ43" i="28"/>
  <c r="BA43" i="28"/>
  <c r="BB43" i="28"/>
  <c r="BC43" i="28"/>
  <c r="BD43" i="28"/>
  <c r="BE43" i="28"/>
  <c r="BF43" i="28"/>
  <c r="BG43" i="28"/>
  <c r="BH43" i="28"/>
  <c r="BI43" i="28"/>
  <c r="BJ43" i="28"/>
  <c r="BK43" i="28"/>
  <c r="BL43" i="28"/>
  <c r="BM43" i="28"/>
  <c r="BN43" i="28"/>
  <c r="BO43" i="28"/>
  <c r="BP43" i="28"/>
  <c r="BQ43" i="28"/>
  <c r="BR43" i="28"/>
  <c r="BS43" i="28"/>
  <c r="BT43" i="28"/>
  <c r="BU43" i="28"/>
  <c r="BV43" i="28"/>
  <c r="BW43" i="28"/>
  <c r="BX43" i="28"/>
  <c r="BY43" i="28"/>
  <c r="BZ43" i="28"/>
  <c r="CA43" i="28"/>
  <c r="CB43" i="28"/>
  <c r="CC43" i="28"/>
  <c r="CD43" i="28"/>
  <c r="CE43" i="28"/>
  <c r="D15" i="25"/>
  <c r="E13" i="19"/>
  <c r="D13" i="19"/>
  <c r="F13" i="19"/>
  <c r="G13" i="19"/>
  <c r="R13" i="19" s="1"/>
  <c r="R15" i="19" s="1"/>
  <c r="D16" i="19" s="1"/>
  <c r="H13" i="19"/>
  <c r="I13" i="19"/>
  <c r="J13" i="19"/>
  <c r="K13" i="19"/>
  <c r="L13" i="19"/>
  <c r="M13" i="19"/>
  <c r="N13" i="19"/>
  <c r="O13" i="19"/>
  <c r="R14" i="19"/>
  <c r="E10" i="19"/>
  <c r="F10" i="19"/>
  <c r="G10" i="19"/>
  <c r="H10" i="19"/>
  <c r="I10" i="19"/>
  <c r="J10" i="19"/>
  <c r="K10" i="19"/>
  <c r="L10" i="19"/>
  <c r="M10" i="19"/>
  <c r="N10" i="19"/>
  <c r="O10" i="19"/>
  <c r="D10" i="19"/>
  <c r="D12" i="31"/>
  <c r="D13" i="31"/>
  <c r="E13" i="31" s="1"/>
  <c r="D14" i="31"/>
  <c r="E14" i="31" s="1"/>
  <c r="D15" i="31"/>
  <c r="D16" i="31"/>
  <c r="E11" i="25"/>
  <c r="E8" i="25"/>
  <c r="C16" i="20"/>
  <c r="D9" i="32"/>
  <c r="D15" i="6"/>
  <c r="D12" i="27"/>
  <c r="E12" i="27" s="1"/>
  <c r="D13" i="27"/>
  <c r="D14" i="27"/>
  <c r="E14" i="27" s="1"/>
  <c r="D15" i="27"/>
  <c r="E15" i="27" s="1"/>
  <c r="D16" i="27"/>
  <c r="D11" i="27"/>
  <c r="D11" i="31"/>
  <c r="E11" i="31" s="1"/>
  <c r="C120" i="2"/>
  <c r="C9" i="20"/>
  <c r="C9" i="4"/>
  <c r="U13" i="32"/>
  <c r="T13" i="32"/>
  <c r="S13" i="32"/>
  <c r="R13" i="32"/>
  <c r="Q13" i="32"/>
  <c r="Q15" i="32" s="1"/>
  <c r="P13" i="32"/>
  <c r="O13" i="32"/>
  <c r="O15" i="32" s="1"/>
  <c r="N13" i="32"/>
  <c r="M13" i="32"/>
  <c r="L13" i="32"/>
  <c r="K13" i="32"/>
  <c r="K15" i="32" s="1"/>
  <c r="J13" i="32"/>
  <c r="I13" i="32"/>
  <c r="I15" i="32" s="1"/>
  <c r="H13" i="32"/>
  <c r="G13" i="32"/>
  <c r="F13" i="32"/>
  <c r="H13" i="30"/>
  <c r="G13" i="30"/>
  <c r="I13" i="30"/>
  <c r="I15" i="30" s="1"/>
  <c r="J13" i="30"/>
  <c r="K13" i="30"/>
  <c r="L13" i="30"/>
  <c r="M13" i="30"/>
  <c r="M15" i="30" s="1"/>
  <c r="N13" i="30"/>
  <c r="O13" i="30"/>
  <c r="P15" i="30" s="1"/>
  <c r="P13" i="30"/>
  <c r="Q13" i="30"/>
  <c r="Q15" i="30" s="1"/>
  <c r="R13" i="30"/>
  <c r="S13" i="30"/>
  <c r="T13" i="30"/>
  <c r="U13" i="30"/>
  <c r="V13" i="30"/>
  <c r="W13" i="30"/>
  <c r="X13" i="30"/>
  <c r="Y13" i="30"/>
  <c r="Y15" i="30" s="1"/>
  <c r="Z13" i="30"/>
  <c r="AA13" i="30"/>
  <c r="AB13" i="30"/>
  <c r="AC13" i="30"/>
  <c r="AD13" i="30"/>
  <c r="F13" i="30"/>
  <c r="AF1" i="31"/>
  <c r="AN1" i="31"/>
  <c r="D98" i="28"/>
  <c r="D72" i="28"/>
  <c r="E11" i="6"/>
  <c r="E8" i="6"/>
  <c r="C23" i="34"/>
  <c r="C24" i="34" s="1"/>
  <c r="AL19" i="31"/>
  <c r="AK19" i="31"/>
  <c r="AJ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AL18" i="3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AL17" i="31"/>
  <c r="AK17" i="31"/>
  <c r="AJ17" i="31"/>
  <c r="AI17" i="31"/>
  <c r="AH17" i="31"/>
  <c r="AG17" i="31"/>
  <c r="AF17" i="31"/>
  <c r="AE17" i="31"/>
  <c r="AD17" i="31"/>
  <c r="AC17" i="31"/>
  <c r="AB17" i="31"/>
  <c r="AA17" i="31"/>
  <c r="Z17" i="31"/>
  <c r="Y17" i="31"/>
  <c r="X17" i="31"/>
  <c r="W17" i="31"/>
  <c r="V17" i="31"/>
  <c r="U17" i="31"/>
  <c r="T17" i="31"/>
  <c r="S17" i="31"/>
  <c r="V13" i="32"/>
  <c r="V15" i="32" s="1"/>
  <c r="W13" i="32"/>
  <c r="X13" i="32"/>
  <c r="X15" i="32" s="1"/>
  <c r="Y13" i="32"/>
  <c r="Z13" i="32"/>
  <c r="AA15" i="32" s="1"/>
  <c r="AA13" i="32"/>
  <c r="AB13" i="32"/>
  <c r="AB15" i="32" s="1"/>
  <c r="AC13" i="32"/>
  <c r="AD13" i="32"/>
  <c r="CF3" i="27"/>
  <c r="CG3" i="27"/>
  <c r="CH3" i="27"/>
  <c r="CI3" i="27"/>
  <c r="CJ3" i="27"/>
  <c r="CK3" i="27"/>
  <c r="CL3" i="27"/>
  <c r="CM3" i="27"/>
  <c r="CN3" i="27"/>
  <c r="CO3" i="27"/>
  <c r="CP3" i="27"/>
  <c r="CQ3" i="27"/>
  <c r="CR3" i="27"/>
  <c r="CS3" i="27"/>
  <c r="CT3" i="27"/>
  <c r="D10" i="32"/>
  <c r="E10" i="32" s="1"/>
  <c r="G17" i="31"/>
  <c r="H17" i="31"/>
  <c r="I17" i="31"/>
  <c r="J17" i="31"/>
  <c r="K17" i="31"/>
  <c r="L17" i="31"/>
  <c r="M17" i="31"/>
  <c r="N17" i="31"/>
  <c r="O17" i="31"/>
  <c r="P17" i="31"/>
  <c r="Q17" i="31"/>
  <c r="R17" i="31"/>
  <c r="E15" i="31"/>
  <c r="E12" i="31"/>
  <c r="D12" i="32"/>
  <c r="D11" i="32"/>
  <c r="AP17" i="27"/>
  <c r="AP19" i="27"/>
  <c r="AO17" i="27"/>
  <c r="AO19" i="27"/>
  <c r="AN17" i="27"/>
  <c r="AN24" i="31" s="1"/>
  <c r="AN19" i="27"/>
  <c r="AM17" i="27"/>
  <c r="AM19" i="27"/>
  <c r="AL17" i="27"/>
  <c r="AL19" i="27"/>
  <c r="AK17" i="27"/>
  <c r="AK19" i="27"/>
  <c r="AJ17" i="27"/>
  <c r="AJ19" i="27"/>
  <c r="AI17" i="27"/>
  <c r="AI19" i="27"/>
  <c r="AH17" i="27"/>
  <c r="AH19" i="27"/>
  <c r="AG17" i="27"/>
  <c r="AG19" i="27"/>
  <c r="AF17" i="27"/>
  <c r="AF19" i="27"/>
  <c r="AE17" i="27"/>
  <c r="AE19" i="27"/>
  <c r="AD17" i="27"/>
  <c r="AD19" i="27"/>
  <c r="AC17" i="27"/>
  <c r="AC19" i="27"/>
  <c r="AB17" i="27"/>
  <c r="AB19" i="27"/>
  <c r="AA17" i="27"/>
  <c r="AA19" i="27"/>
  <c r="Z17" i="27"/>
  <c r="Z19" i="27"/>
  <c r="Y17" i="27"/>
  <c r="Y19" i="27"/>
  <c r="X17" i="27"/>
  <c r="X19" i="27"/>
  <c r="W17" i="27"/>
  <c r="W19" i="27"/>
  <c r="V17" i="27"/>
  <c r="V19" i="27"/>
  <c r="U17" i="27"/>
  <c r="U23" i="27" s="1"/>
  <c r="U19" i="27"/>
  <c r="T17" i="27"/>
  <c r="T19" i="27"/>
  <c r="S17" i="27"/>
  <c r="S24" i="31" s="1"/>
  <c r="S19" i="27"/>
  <c r="R17" i="27"/>
  <c r="R19" i="27"/>
  <c r="Q17" i="27"/>
  <c r="Q19" i="27"/>
  <c r="P17" i="27"/>
  <c r="P19" i="27"/>
  <c r="O17" i="27"/>
  <c r="O19" i="27"/>
  <c r="N17" i="27"/>
  <c r="N23" i="27" s="1"/>
  <c r="N19" i="27"/>
  <c r="M17" i="27"/>
  <c r="M24" i="31" s="1"/>
  <c r="M19" i="27"/>
  <c r="L17" i="27"/>
  <c r="L19" i="27"/>
  <c r="K17" i="27"/>
  <c r="K19" i="27"/>
  <c r="J17" i="27"/>
  <c r="J24" i="31" s="1"/>
  <c r="J19" i="27"/>
  <c r="I17" i="27"/>
  <c r="I19" i="27"/>
  <c r="H17" i="27"/>
  <c r="H24" i="31" s="1"/>
  <c r="H19" i="27"/>
  <c r="G17" i="27"/>
  <c r="G19" i="27"/>
  <c r="F17" i="27"/>
  <c r="F23" i="27" s="1"/>
  <c r="F19" i="27"/>
  <c r="AP19" i="31"/>
  <c r="AO19" i="31"/>
  <c r="AN19" i="31"/>
  <c r="AM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AP18" i="31"/>
  <c r="AO18" i="31"/>
  <c r="AN18" i="31"/>
  <c r="AM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AP17" i="31"/>
  <c r="AO17" i="31"/>
  <c r="AN17" i="31"/>
  <c r="AM17" i="31"/>
  <c r="AO3" i="31"/>
  <c r="AK3" i="31"/>
  <c r="AG3" i="31"/>
  <c r="AE3" i="31"/>
  <c r="AC3" i="31"/>
  <c r="Y3" i="31"/>
  <c r="U3" i="31"/>
  <c r="Q3" i="31"/>
  <c r="M3" i="31"/>
  <c r="I3" i="31"/>
  <c r="F2" i="31"/>
  <c r="DL3" i="31"/>
  <c r="DK3" i="31"/>
  <c r="DJ3" i="31"/>
  <c r="DI3" i="31"/>
  <c r="DH3" i="31"/>
  <c r="DG3" i="31"/>
  <c r="DF3" i="31"/>
  <c r="DE3" i="31"/>
  <c r="DD3" i="31"/>
  <c r="DC3" i="31"/>
  <c r="DB3" i="31"/>
  <c r="DA3" i="31"/>
  <c r="CZ3" i="31"/>
  <c r="CY3" i="31"/>
  <c r="CX3" i="31"/>
  <c r="CW3" i="31"/>
  <c r="CV3" i="31"/>
  <c r="CU3" i="31"/>
  <c r="CT3" i="31"/>
  <c r="CS3" i="31"/>
  <c r="CR3" i="31"/>
  <c r="CQ3" i="31"/>
  <c r="CP3" i="31"/>
  <c r="CO3" i="31"/>
  <c r="CN3" i="31"/>
  <c r="CM3" i="31"/>
  <c r="CL3" i="31"/>
  <c r="CK3" i="31"/>
  <c r="CJ3" i="31"/>
  <c r="CI3" i="31"/>
  <c r="CH3" i="31"/>
  <c r="CG3" i="31"/>
  <c r="CF3" i="31"/>
  <c r="CE3" i="31"/>
  <c r="CD3" i="31"/>
  <c r="CC3" i="31"/>
  <c r="CB3" i="31"/>
  <c r="CA3" i="31"/>
  <c r="BZ3" i="31"/>
  <c r="BY3" i="31"/>
  <c r="BX3" i="31"/>
  <c r="BW3" i="31"/>
  <c r="BV3" i="31"/>
  <c r="BU3" i="31"/>
  <c r="BT3" i="31"/>
  <c r="BS3" i="31"/>
  <c r="BR3" i="31"/>
  <c r="BQ3" i="31"/>
  <c r="BP3" i="31"/>
  <c r="BO3" i="31"/>
  <c r="BN3" i="31"/>
  <c r="BM3" i="31"/>
  <c r="BL3" i="31"/>
  <c r="BK3" i="31"/>
  <c r="BJ3" i="31"/>
  <c r="BI3" i="31"/>
  <c r="BH3" i="31"/>
  <c r="BG3" i="31"/>
  <c r="BF3" i="31"/>
  <c r="BE3" i="31"/>
  <c r="BD3" i="31"/>
  <c r="BC3" i="31"/>
  <c r="BB3" i="31"/>
  <c r="BA3" i="31"/>
  <c r="AZ3" i="31"/>
  <c r="AY3" i="31"/>
  <c r="AX3" i="31"/>
  <c r="AW3" i="31"/>
  <c r="AV3" i="31"/>
  <c r="AU3" i="31"/>
  <c r="AT3" i="31"/>
  <c r="AS3" i="31"/>
  <c r="AR3" i="31"/>
  <c r="AQ3" i="31"/>
  <c r="AN3" i="31"/>
  <c r="AJ3" i="31"/>
  <c r="AF3" i="31"/>
  <c r="AB3" i="31"/>
  <c r="X3" i="31"/>
  <c r="T3" i="31"/>
  <c r="P3" i="31"/>
  <c r="L3" i="31"/>
  <c r="H3" i="31"/>
  <c r="DL1" i="31"/>
  <c r="DK1" i="31"/>
  <c r="DJ1" i="31"/>
  <c r="DI1" i="31"/>
  <c r="DH1" i="31"/>
  <c r="DG1" i="31"/>
  <c r="DF1" i="31"/>
  <c r="DE1" i="31"/>
  <c r="DD1" i="31"/>
  <c r="DC1" i="31"/>
  <c r="DB1" i="31"/>
  <c r="DA1" i="31"/>
  <c r="CZ1" i="31"/>
  <c r="CY1" i="31"/>
  <c r="CX1" i="31"/>
  <c r="CW1" i="31"/>
  <c r="CV1" i="31"/>
  <c r="CU1" i="31"/>
  <c r="CT1" i="31"/>
  <c r="CS1" i="31"/>
  <c r="CR1" i="31"/>
  <c r="CQ1" i="31"/>
  <c r="CP1" i="31"/>
  <c r="CO1" i="31"/>
  <c r="CN1" i="31"/>
  <c r="CM1" i="31"/>
  <c r="CL1" i="31"/>
  <c r="CK1" i="31"/>
  <c r="CJ1" i="31"/>
  <c r="CI1" i="31"/>
  <c r="CH1" i="31"/>
  <c r="CG1" i="31"/>
  <c r="CF1" i="31"/>
  <c r="CE1" i="31"/>
  <c r="CD1" i="31"/>
  <c r="CC1" i="31"/>
  <c r="CB1" i="31"/>
  <c r="CA1" i="31"/>
  <c r="BZ1" i="31"/>
  <c r="BY1" i="31"/>
  <c r="BX1" i="31"/>
  <c r="BW1" i="31"/>
  <c r="BV1" i="31"/>
  <c r="BU1" i="31"/>
  <c r="BT1" i="31"/>
  <c r="BS1" i="31"/>
  <c r="BR1" i="31"/>
  <c r="BQ1" i="31"/>
  <c r="BP1" i="31"/>
  <c r="BO1" i="31"/>
  <c r="BN1" i="31"/>
  <c r="BM1" i="31"/>
  <c r="BL1" i="31"/>
  <c r="BK1" i="31"/>
  <c r="BJ1" i="31"/>
  <c r="BI1" i="31"/>
  <c r="BH1" i="31"/>
  <c r="BG1" i="31"/>
  <c r="BF1" i="31"/>
  <c r="BE1" i="31"/>
  <c r="BD1" i="31"/>
  <c r="BC1" i="31"/>
  <c r="BB1" i="31"/>
  <c r="BA1" i="31"/>
  <c r="AZ1" i="31"/>
  <c r="AY1" i="31"/>
  <c r="AX1" i="31"/>
  <c r="AW1" i="31"/>
  <c r="AV1" i="31"/>
  <c r="AU1" i="31"/>
  <c r="AT1" i="31"/>
  <c r="AS1" i="31"/>
  <c r="AR1" i="31"/>
  <c r="AQ1" i="31"/>
  <c r="AG1" i="31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" i="27"/>
  <c r="AR1" i="27"/>
  <c r="AS1" i="27"/>
  <c r="AT1" i="27"/>
  <c r="AU1" i="27"/>
  <c r="AV1" i="27"/>
  <c r="AW1" i="27"/>
  <c r="AX1" i="27"/>
  <c r="AY1" i="27"/>
  <c r="AZ1" i="27"/>
  <c r="BA1" i="27"/>
  <c r="BB1" i="27"/>
  <c r="BC1" i="27"/>
  <c r="BD1" i="27"/>
  <c r="BE1" i="27"/>
  <c r="BF1" i="27"/>
  <c r="BG1" i="27"/>
  <c r="BH1" i="27"/>
  <c r="BI1" i="27"/>
  <c r="BJ1" i="27"/>
  <c r="BK1" i="27"/>
  <c r="BL1" i="27"/>
  <c r="BM1" i="27"/>
  <c r="BN1" i="27"/>
  <c r="BO1" i="27"/>
  <c r="BP1" i="27"/>
  <c r="BQ1" i="27"/>
  <c r="BR1" i="27"/>
  <c r="BS1" i="27"/>
  <c r="BT1" i="27"/>
  <c r="BU1" i="27"/>
  <c r="BV1" i="27"/>
  <c r="BW1" i="27"/>
  <c r="BX1" i="27"/>
  <c r="BY1" i="27"/>
  <c r="BZ1" i="27"/>
  <c r="CA1" i="27"/>
  <c r="CB1" i="27"/>
  <c r="CC1" i="27"/>
  <c r="CD1" i="27"/>
  <c r="CE1" i="27"/>
  <c r="CF1" i="27"/>
  <c r="CG1" i="27"/>
  <c r="CH1" i="27"/>
  <c r="CI1" i="27"/>
  <c r="CJ1" i="27"/>
  <c r="CK1" i="27"/>
  <c r="CL1" i="27"/>
  <c r="CM1" i="27"/>
  <c r="CN1" i="27"/>
  <c r="CO1" i="27"/>
  <c r="CP1" i="27"/>
  <c r="CQ1" i="27"/>
  <c r="CR1" i="27"/>
  <c r="CS1" i="27"/>
  <c r="CT1" i="27"/>
  <c r="CU1" i="27"/>
  <c r="CV1" i="27"/>
  <c r="CW1" i="27"/>
  <c r="CX1" i="27"/>
  <c r="CY1" i="27"/>
  <c r="CZ1" i="27"/>
  <c r="DA1" i="27"/>
  <c r="DB1" i="27"/>
  <c r="DC1" i="27"/>
  <c r="DD1" i="27"/>
  <c r="DE1" i="27"/>
  <c r="DF1" i="27"/>
  <c r="DG1" i="27"/>
  <c r="DH1" i="27"/>
  <c r="DI1" i="27"/>
  <c r="DJ1" i="27"/>
  <c r="DK1" i="27"/>
  <c r="DL1" i="27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AI8" i="34"/>
  <c r="AJ8" i="34"/>
  <c r="AK8" i="34"/>
  <c r="AL8" i="34"/>
  <c r="AM8" i="34"/>
  <c r="AN8" i="34"/>
  <c r="AO8" i="34"/>
  <c r="AP8" i="34"/>
  <c r="AQ8" i="34"/>
  <c r="AR8" i="34"/>
  <c r="AS8" i="34"/>
  <c r="CU3" i="27"/>
  <c r="CV3" i="27"/>
  <c r="CW3" i="27"/>
  <c r="CX3" i="27"/>
  <c r="CY3" i="27"/>
  <c r="CZ3" i="27"/>
  <c r="DA3" i="27"/>
  <c r="DB3" i="27"/>
  <c r="DC3" i="27"/>
  <c r="DD3" i="27"/>
  <c r="DE3" i="27"/>
  <c r="DF3" i="27"/>
  <c r="DG3" i="27"/>
  <c r="DH3" i="27"/>
  <c r="DI3" i="27"/>
  <c r="DJ3" i="27"/>
  <c r="DK3" i="27"/>
  <c r="DL3" i="27"/>
  <c r="D9" i="30"/>
  <c r="D12" i="30"/>
  <c r="D11" i="30"/>
  <c r="D10" i="30"/>
  <c r="E10" i="30" s="1"/>
  <c r="D17" i="25"/>
  <c r="D9" i="28"/>
  <c r="E11" i="27"/>
  <c r="C27" i="2"/>
  <c r="F20" i="17"/>
  <c r="G20" i="17" s="1"/>
  <c r="H20" i="17" s="1"/>
  <c r="G17" i="17"/>
  <c r="H17" i="17" s="1"/>
  <c r="I17" i="17" s="1"/>
  <c r="J17" i="17" s="1"/>
  <c r="K17" i="17" s="1"/>
  <c r="L17" i="17" s="1"/>
  <c r="M17" i="17" s="1"/>
  <c r="N17" i="17" s="1"/>
  <c r="O17" i="17" s="1"/>
  <c r="P17" i="17" s="1"/>
  <c r="Q17" i="17" s="1"/>
  <c r="R17" i="17" s="1"/>
  <c r="S17" i="17" s="1"/>
  <c r="T17" i="17" s="1"/>
  <c r="U17" i="17" s="1"/>
  <c r="V17" i="17" s="1"/>
  <c r="W17" i="17" s="1"/>
  <c r="X17" i="17" s="1"/>
  <c r="Y17" i="17" s="1"/>
  <c r="Z17" i="17" s="1"/>
  <c r="AA17" i="17" s="1"/>
  <c r="AB17" i="17" s="1"/>
  <c r="AC17" i="17" s="1"/>
  <c r="AD17" i="17" s="1"/>
  <c r="C113" i="2"/>
  <c r="C114" i="2"/>
  <c r="F37" i="14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G20" i="14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D20" i="14" s="1"/>
  <c r="O30" i="19"/>
  <c r="N30" i="19"/>
  <c r="M30" i="19"/>
  <c r="L30" i="19"/>
  <c r="K30" i="19"/>
  <c r="J30" i="19"/>
  <c r="I30" i="19"/>
  <c r="H30" i="19"/>
  <c r="G30" i="19"/>
  <c r="F30" i="19"/>
  <c r="E30" i="19"/>
  <c r="D30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R12" i="19"/>
  <c r="C145" i="2"/>
  <c r="C142" i="2"/>
  <c r="C136" i="2"/>
  <c r="C112" i="2"/>
  <c r="T15" i="32"/>
  <c r="H15" i="30"/>
  <c r="F17" i="31"/>
  <c r="F43" i="28"/>
  <c r="F18" i="31"/>
  <c r="D18" i="31" s="1"/>
  <c r="AO24" i="31"/>
  <c r="AA1" i="31"/>
  <c r="AB1" i="31"/>
  <c r="G24" i="31"/>
  <c r="G23" i="27"/>
  <c r="M23" i="27"/>
  <c r="Q3" i="27"/>
  <c r="D13" i="6"/>
  <c r="E13" i="6" s="1"/>
  <c r="AE23" i="27"/>
  <c r="AE24" i="31"/>
  <c r="P13" i="19"/>
  <c r="Q13" i="19" s="1"/>
  <c r="J3" i="27"/>
  <c r="X24" i="31"/>
  <c r="D43" i="25"/>
  <c r="Q24" i="31"/>
  <c r="AC24" i="31"/>
  <c r="AC23" i="27"/>
  <c r="AM23" i="27"/>
  <c r="E16" i="31"/>
  <c r="D43" i="6"/>
  <c r="S15" i="30"/>
  <c r="E13" i="27"/>
  <c r="S23" i="27"/>
  <c r="Y23" i="27"/>
  <c r="X15" i="30"/>
  <c r="U15" i="30"/>
  <c r="G2" i="31"/>
  <c r="H2" i="31" s="1"/>
  <c r="I2" i="31" s="1"/>
  <c r="T15" i="30"/>
  <c r="AA15" i="30"/>
  <c r="W23" i="27"/>
  <c r="W24" i="31"/>
  <c r="K24" i="31"/>
  <c r="K23" i="27"/>
  <c r="O24" i="31"/>
  <c r="O23" i="27"/>
  <c r="AG24" i="31"/>
  <c r="AG23" i="27"/>
  <c r="AK24" i="31"/>
  <c r="AK23" i="27"/>
  <c r="AC15" i="32"/>
  <c r="AF23" i="27"/>
  <c r="AA24" i="31"/>
  <c r="I23" i="27"/>
  <c r="I24" i="31"/>
  <c r="U24" i="31"/>
  <c r="AI24" i="31"/>
  <c r="AI23" i="27"/>
  <c r="V15" i="30"/>
  <c r="D13" i="30"/>
  <c r="F2" i="27"/>
  <c r="F8" i="28"/>
  <c r="F36" i="28" s="1"/>
  <c r="F38" i="28" s="1"/>
  <c r="G15" i="30"/>
  <c r="F8" i="31"/>
  <c r="F1" i="31" s="1"/>
  <c r="F8" i="27"/>
  <c r="F1" i="27" s="1"/>
  <c r="F2" i="28"/>
  <c r="M11" i="34"/>
  <c r="R16" i="19" l="1"/>
  <c r="E17" i="19"/>
  <c r="K17" i="19"/>
  <c r="K29" i="19" s="1"/>
  <c r="N17" i="19"/>
  <c r="N11" i="19" s="1"/>
  <c r="Y15" i="32"/>
  <c r="J23" i="27"/>
  <c r="E9" i="30"/>
  <c r="P23" i="27"/>
  <c r="T24" i="31"/>
  <c r="V24" i="31"/>
  <c r="Z24" i="31"/>
  <c r="AB23" i="27"/>
  <c r="AD24" i="31"/>
  <c r="AF24" i="31"/>
  <c r="AH24" i="31"/>
  <c r="AJ23" i="27"/>
  <c r="AL23" i="27"/>
  <c r="AN23" i="27"/>
  <c r="AP24" i="31"/>
  <c r="D17" i="31"/>
  <c r="E17" i="31" s="1"/>
  <c r="AD15" i="30"/>
  <c r="W15" i="30"/>
  <c r="R15" i="30"/>
  <c r="N15" i="30"/>
  <c r="K15" i="30"/>
  <c r="N15" i="32"/>
  <c r="R15" i="32"/>
  <c r="L15" i="32"/>
  <c r="J15" i="32"/>
  <c r="AD15" i="32"/>
  <c r="S15" i="32"/>
  <c r="M15" i="32"/>
  <c r="P15" i="32"/>
  <c r="W15" i="32"/>
  <c r="Z15" i="32"/>
  <c r="O15" i="30"/>
  <c r="E9" i="32"/>
  <c r="D19" i="27"/>
  <c r="V23" i="27"/>
  <c r="T23" i="27"/>
  <c r="AH23" i="27"/>
  <c r="AJ24" i="31"/>
  <c r="AL24" i="31"/>
  <c r="AP23" i="27"/>
  <c r="H23" i="27"/>
  <c r="AB24" i="31"/>
  <c r="P24" i="31"/>
  <c r="Z23" i="27"/>
  <c r="E16" i="27"/>
  <c r="L24" i="31"/>
  <c r="N24" i="31"/>
  <c r="AA23" i="27"/>
  <c r="C25" i="34"/>
  <c r="J2" i="3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I2" i="31" s="1"/>
  <c r="AJ2" i="31" s="1"/>
  <c r="AK2" i="31" s="1"/>
  <c r="AL2" i="31" s="1"/>
  <c r="AM2" i="31" s="1"/>
  <c r="AN2" i="31" s="1"/>
  <c r="AO2" i="31" s="1"/>
  <c r="AP2" i="31" s="1"/>
  <c r="AQ2" i="31" s="1"/>
  <c r="AR2" i="31" s="1"/>
  <c r="AS2" i="31" s="1"/>
  <c r="AT2" i="31" s="1"/>
  <c r="AU2" i="31" s="1"/>
  <c r="AV2" i="31" s="1"/>
  <c r="AW2" i="31" s="1"/>
  <c r="AX2" i="31" s="1"/>
  <c r="AY2" i="31" s="1"/>
  <c r="AZ2" i="31" s="1"/>
  <c r="BA2" i="31" s="1"/>
  <c r="BB2" i="31" s="1"/>
  <c r="BC2" i="31" s="1"/>
  <c r="BD2" i="31" s="1"/>
  <c r="BE2" i="31" s="1"/>
  <c r="BF2" i="31" s="1"/>
  <c r="BG2" i="31" s="1"/>
  <c r="BH2" i="31" s="1"/>
  <c r="BI2" i="31" s="1"/>
  <c r="BJ2" i="31" s="1"/>
  <c r="BK2" i="31" s="1"/>
  <c r="BL2" i="31" s="1"/>
  <c r="BM2" i="31" s="1"/>
  <c r="BN2" i="31" s="1"/>
  <c r="BO2" i="31" s="1"/>
  <c r="BP2" i="31" s="1"/>
  <c r="BQ2" i="31" s="1"/>
  <c r="BR2" i="31" s="1"/>
  <c r="BS2" i="31" s="1"/>
  <c r="BT2" i="31" s="1"/>
  <c r="BU2" i="31" s="1"/>
  <c r="BV2" i="31" s="1"/>
  <c r="BW2" i="31" s="1"/>
  <c r="BX2" i="31" s="1"/>
  <c r="BY2" i="31" s="1"/>
  <c r="BZ2" i="31" s="1"/>
  <c r="CA2" i="31" s="1"/>
  <c r="CB2" i="31" s="1"/>
  <c r="CC2" i="31" s="1"/>
  <c r="CD2" i="31" s="1"/>
  <c r="CE2" i="31" s="1"/>
  <c r="CF2" i="31" s="1"/>
  <c r="CG2" i="31" s="1"/>
  <c r="CH2" i="31" s="1"/>
  <c r="CI2" i="31" s="1"/>
  <c r="CJ2" i="31" s="1"/>
  <c r="CK2" i="31" s="1"/>
  <c r="CL2" i="31" s="1"/>
  <c r="CM2" i="31" s="1"/>
  <c r="CN2" i="31" s="1"/>
  <c r="CO2" i="31" s="1"/>
  <c r="CP2" i="31" s="1"/>
  <c r="CQ2" i="31" s="1"/>
  <c r="CR2" i="31" s="1"/>
  <c r="CS2" i="31" s="1"/>
  <c r="CT2" i="31" s="1"/>
  <c r="CU2" i="31" s="1"/>
  <c r="CV2" i="31" s="1"/>
  <c r="CW2" i="31" s="1"/>
  <c r="CX2" i="31" s="1"/>
  <c r="CY2" i="31" s="1"/>
  <c r="CZ2" i="31" s="1"/>
  <c r="DA2" i="31" s="1"/>
  <c r="DB2" i="31" s="1"/>
  <c r="DC2" i="31" s="1"/>
  <c r="DD2" i="31" s="1"/>
  <c r="DE2" i="31" s="1"/>
  <c r="DF2" i="31" s="1"/>
  <c r="DG2" i="31" s="1"/>
  <c r="DH2" i="31" s="1"/>
  <c r="DI2" i="31" s="1"/>
  <c r="DJ2" i="31" s="1"/>
  <c r="DK2" i="31" s="1"/>
  <c r="DL2" i="31" s="1"/>
  <c r="F21" i="28"/>
  <c r="F34" i="28"/>
  <c r="F39" i="28" s="1"/>
  <c r="F6" i="28"/>
  <c r="C21" i="34" s="1"/>
  <c r="Y3" i="27"/>
  <c r="F58" i="28"/>
  <c r="F19" i="28"/>
  <c r="N29" i="19"/>
  <c r="F88" i="28"/>
  <c r="F23" i="28"/>
  <c r="F84" i="28"/>
  <c r="F16" i="28"/>
  <c r="D16" i="34"/>
  <c r="E11" i="34"/>
  <c r="C17" i="34" s="1"/>
  <c r="C18" i="34" s="1"/>
  <c r="F75" i="28"/>
  <c r="F81" i="28"/>
  <c r="F86" i="28"/>
  <c r="F60" i="28"/>
  <c r="F62" i="28"/>
  <c r="F73" i="28"/>
  <c r="F101" i="28"/>
  <c r="D22" i="34"/>
  <c r="I20" i="17"/>
  <c r="J20" i="17" s="1"/>
  <c r="K20" i="17" s="1"/>
  <c r="L20" i="17" s="1"/>
  <c r="F99" i="28"/>
  <c r="F55" i="28"/>
  <c r="F24" i="31"/>
  <c r="L23" i="27"/>
  <c r="J15" i="30"/>
  <c r="D19" i="31"/>
  <c r="R24" i="31"/>
  <c r="X23" i="27"/>
  <c r="AD23" i="27"/>
  <c r="AM24" i="31"/>
  <c r="AO23" i="27"/>
  <c r="L15" i="30"/>
  <c r="U15" i="32"/>
  <c r="P30" i="19"/>
  <c r="Q23" i="27"/>
  <c r="Y24" i="31"/>
  <c r="D17" i="27"/>
  <c r="E17" i="27" s="1"/>
  <c r="G3" i="27"/>
  <c r="K11" i="19"/>
  <c r="M17" i="19"/>
  <c r="I17" i="19"/>
  <c r="O17" i="19"/>
  <c r="J17" i="19"/>
  <c r="H17" i="19"/>
  <c r="D17" i="19"/>
  <c r="G17" i="19"/>
  <c r="F17" i="19"/>
  <c r="L17" i="19"/>
  <c r="M20" i="17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Q30" i="19"/>
  <c r="G15" i="32"/>
  <c r="D13" i="32"/>
  <c r="H15" i="32"/>
  <c r="D18" i="27"/>
  <c r="AB15" i="30"/>
  <c r="AC15" i="30"/>
  <c r="N3" i="27"/>
  <c r="R23" i="27"/>
  <c r="X3" i="27"/>
  <c r="Z15" i="30"/>
  <c r="P3" i="27"/>
  <c r="E11" i="19" l="1"/>
  <c r="E29" i="19"/>
  <c r="G2" i="27"/>
  <c r="E16" i="34"/>
  <c r="F16" i="34" s="1"/>
  <c r="G16" i="34" s="1"/>
  <c r="H16" i="34" s="1"/>
  <c r="E12" i="34"/>
  <c r="C22" i="34"/>
  <c r="D23" i="34"/>
  <c r="D24" i="34" s="1"/>
  <c r="D25" i="34" s="1"/>
  <c r="R17" i="19"/>
  <c r="D25" i="19" s="1"/>
  <c r="D11" i="19"/>
  <c r="D29" i="19"/>
  <c r="O25" i="19"/>
  <c r="O26" i="19" s="1"/>
  <c r="O29" i="19"/>
  <c r="O11" i="19"/>
  <c r="L11" i="19"/>
  <c r="L25" i="19"/>
  <c r="L26" i="19" s="1"/>
  <c r="L29" i="19"/>
  <c r="H29" i="19"/>
  <c r="H11" i="19"/>
  <c r="H25" i="19"/>
  <c r="H26" i="19" s="1"/>
  <c r="P17" i="19"/>
  <c r="I11" i="19"/>
  <c r="I29" i="19"/>
  <c r="F29" i="19"/>
  <c r="F11" i="19"/>
  <c r="M25" i="19"/>
  <c r="M26" i="19" s="1"/>
  <c r="M29" i="19"/>
  <c r="M11" i="19"/>
  <c r="G11" i="19"/>
  <c r="G29" i="19"/>
  <c r="G25" i="19"/>
  <c r="G26" i="19" s="1"/>
  <c r="J11" i="19"/>
  <c r="J29" i="19"/>
  <c r="J25" i="19"/>
  <c r="J26" i="19" s="1"/>
  <c r="F25" i="19" l="1"/>
  <c r="F26" i="19" s="1"/>
  <c r="I25" i="19"/>
  <c r="H2" i="27"/>
  <c r="G6" i="28"/>
  <c r="E21" i="34" s="1"/>
  <c r="G8" i="28"/>
  <c r="P29" i="19"/>
  <c r="D26" i="19"/>
  <c r="I26" i="19"/>
  <c r="R11" i="19"/>
  <c r="E25" i="19"/>
  <c r="E26" i="19" s="1"/>
  <c r="N25" i="19"/>
  <c r="N26" i="19" s="1"/>
  <c r="D24" i="19"/>
  <c r="K25" i="19"/>
  <c r="K26" i="19" s="1"/>
  <c r="G8" i="27"/>
  <c r="P11" i="19"/>
  <c r="Q17" i="19"/>
  <c r="Q11" i="19" s="1"/>
  <c r="R29" i="19"/>
  <c r="Q29" i="19"/>
  <c r="E22" i="34" l="1"/>
  <c r="G7" i="28"/>
  <c r="I2" i="27"/>
  <c r="H6" i="28"/>
  <c r="F21" i="34" s="1"/>
  <c r="H8" i="28"/>
  <c r="G1" i="27"/>
  <c r="C10" i="18"/>
  <c r="F60" i="14"/>
  <c r="G60" i="14" s="1"/>
  <c r="H60" i="14" s="1"/>
  <c r="I60" i="14" s="1"/>
  <c r="J60" i="14" s="1"/>
  <c r="K60" i="14" s="1"/>
  <c r="L60" i="14" s="1"/>
  <c r="M60" i="14" s="1"/>
  <c r="N60" i="14" s="1"/>
  <c r="O60" i="14" s="1"/>
  <c r="P60" i="14" s="1"/>
  <c r="Q60" i="14" s="1"/>
  <c r="R60" i="14" s="1"/>
  <c r="S60" i="14" s="1"/>
  <c r="T60" i="14" s="1"/>
  <c r="U60" i="14" s="1"/>
  <c r="V60" i="14" s="1"/>
  <c r="W60" i="14" s="1"/>
  <c r="X60" i="14" s="1"/>
  <c r="Y60" i="14" s="1"/>
  <c r="Z60" i="14" s="1"/>
  <c r="AA60" i="14" s="1"/>
  <c r="AB60" i="14" s="1"/>
  <c r="AC60" i="14" s="1"/>
  <c r="AD60" i="14" s="1"/>
  <c r="R26" i="19"/>
  <c r="Q26" i="19"/>
  <c r="Q25" i="19"/>
  <c r="P26" i="19"/>
  <c r="H8" i="27"/>
  <c r="P25" i="19"/>
  <c r="R25" i="19"/>
  <c r="F22" i="34" l="1"/>
  <c r="H7" i="28"/>
  <c r="E23" i="34"/>
  <c r="G2" i="28"/>
  <c r="G8" i="31"/>
  <c r="G1" i="31" s="1"/>
  <c r="J2" i="27"/>
  <c r="I8" i="28"/>
  <c r="I6" i="28"/>
  <c r="G21" i="34" s="1"/>
  <c r="H1" i="27"/>
  <c r="I8" i="27"/>
  <c r="H8" i="31" l="1"/>
  <c r="H1" i="31" s="1"/>
  <c r="H2" i="28"/>
  <c r="G22" i="34"/>
  <c r="I7" i="28"/>
  <c r="K2" i="27"/>
  <c r="J6" i="28"/>
  <c r="H21" i="34" s="1"/>
  <c r="J8" i="28"/>
  <c r="E24" i="34"/>
  <c r="E25" i="34" s="1"/>
  <c r="E20" i="34"/>
  <c r="E27" i="34" s="1"/>
  <c r="F23" i="34"/>
  <c r="J8" i="27"/>
  <c r="I1" i="27"/>
  <c r="L2" i="27" l="1"/>
  <c r="K8" i="28"/>
  <c r="K6" i="28"/>
  <c r="I21" i="34" s="1"/>
  <c r="G23" i="34"/>
  <c r="I2" i="28"/>
  <c r="I8" i="31"/>
  <c r="I1" i="31" s="1"/>
  <c r="F20" i="34"/>
  <c r="F27" i="34" s="1"/>
  <c r="F24" i="34"/>
  <c r="F25" i="34" s="1"/>
  <c r="H22" i="34"/>
  <c r="J7" i="28"/>
  <c r="J1" i="27"/>
  <c r="K8" i="27"/>
  <c r="H23" i="34" l="1"/>
  <c r="I22" i="34"/>
  <c r="K7" i="28"/>
  <c r="J8" i="31"/>
  <c r="J1" i="31" s="1"/>
  <c r="J2" i="28"/>
  <c r="G24" i="34"/>
  <c r="G25" i="34" s="1"/>
  <c r="G20" i="34"/>
  <c r="G27" i="34" s="1"/>
  <c r="M2" i="27"/>
  <c r="L8" i="28"/>
  <c r="L6" i="28"/>
  <c r="J21" i="34" s="1"/>
  <c r="L8" i="27"/>
  <c r="K1" i="27"/>
  <c r="J22" i="34" l="1"/>
  <c r="L7" i="28"/>
  <c r="I23" i="34"/>
  <c r="M8" i="28"/>
  <c r="M6" i="28"/>
  <c r="K21" i="34" s="1"/>
  <c r="N2" i="27"/>
  <c r="K2" i="28"/>
  <c r="K8" i="31"/>
  <c r="K1" i="31" s="1"/>
  <c r="H24" i="34"/>
  <c r="H25" i="34" s="1"/>
  <c r="H20" i="34"/>
  <c r="H27" i="34" s="1"/>
  <c r="L1" i="27"/>
  <c r="M8" i="27"/>
  <c r="L8" i="31" l="1"/>
  <c r="L1" i="31" s="1"/>
  <c r="L2" i="28"/>
  <c r="K22" i="34"/>
  <c r="M7" i="28"/>
  <c r="J23" i="34"/>
  <c r="I24" i="34"/>
  <c r="I25" i="34" s="1"/>
  <c r="I20" i="34"/>
  <c r="I27" i="34" s="1"/>
  <c r="O2" i="27"/>
  <c r="N6" i="28"/>
  <c r="L21" i="34" s="1"/>
  <c r="N8" i="28"/>
  <c r="N8" i="27"/>
  <c r="M1" i="27"/>
  <c r="J24" i="34" l="1"/>
  <c r="J25" i="34" s="1"/>
  <c r="J20" i="34"/>
  <c r="J27" i="34" s="1"/>
  <c r="L22" i="34"/>
  <c r="N7" i="28"/>
  <c r="P2" i="27"/>
  <c r="O8" i="28"/>
  <c r="O6" i="28"/>
  <c r="M21" i="34" s="1"/>
  <c r="K23" i="34"/>
  <c r="M8" i="31"/>
  <c r="M1" i="31" s="1"/>
  <c r="M2" i="28"/>
  <c r="N1" i="27"/>
  <c r="O8" i="27"/>
  <c r="M22" i="34" l="1"/>
  <c r="O7" i="28"/>
  <c r="K20" i="34"/>
  <c r="K27" i="34" s="1"/>
  <c r="K24" i="34"/>
  <c r="K25" i="34" s="1"/>
  <c r="Q2" i="27"/>
  <c r="P6" i="28"/>
  <c r="N21" i="34" s="1"/>
  <c r="P8" i="28"/>
  <c r="L23" i="34"/>
  <c r="N2" i="28"/>
  <c r="N8" i="31"/>
  <c r="N1" i="31" s="1"/>
  <c r="O1" i="27"/>
  <c r="P8" i="27"/>
  <c r="O8" i="31" l="1"/>
  <c r="O1" i="31" s="1"/>
  <c r="O2" i="28"/>
  <c r="L20" i="34"/>
  <c r="L27" i="34" s="1"/>
  <c r="L24" i="34"/>
  <c r="L25" i="34" s="1"/>
  <c r="R2" i="27"/>
  <c r="Q8" i="28"/>
  <c r="Q6" i="28"/>
  <c r="O21" i="34" s="1"/>
  <c r="N22" i="34"/>
  <c r="P7" i="28"/>
  <c r="M23" i="34"/>
  <c r="P1" i="27"/>
  <c r="Q8" i="27"/>
  <c r="P2" i="28" l="1"/>
  <c r="P8" i="31"/>
  <c r="P1" i="31" s="1"/>
  <c r="O22" i="34"/>
  <c r="Q7" i="28"/>
  <c r="M20" i="34"/>
  <c r="M27" i="34" s="1"/>
  <c r="M24" i="34"/>
  <c r="M25" i="34" s="1"/>
  <c r="N23" i="34"/>
  <c r="S2" i="27"/>
  <c r="R6" i="28"/>
  <c r="P21" i="34" s="1"/>
  <c r="R8" i="28"/>
  <c r="R8" i="27"/>
  <c r="Q1" i="27"/>
  <c r="O23" i="34" l="1"/>
  <c r="N20" i="34"/>
  <c r="N27" i="34" s="1"/>
  <c r="N24" i="34"/>
  <c r="N25" i="34" s="1"/>
  <c r="Q8" i="31"/>
  <c r="Q1" i="31" s="1"/>
  <c r="Q2" i="28"/>
  <c r="T2" i="27"/>
  <c r="S6" i="28"/>
  <c r="Q21" i="34" s="1"/>
  <c r="S8" i="28"/>
  <c r="P22" i="34"/>
  <c r="R7" i="28"/>
  <c r="S8" i="27"/>
  <c r="R1" i="27"/>
  <c r="U2" i="27" l="1"/>
  <c r="T8" i="28"/>
  <c r="T6" i="28"/>
  <c r="R21" i="34" s="1"/>
  <c r="O24" i="34"/>
  <c r="O25" i="34" s="1"/>
  <c r="O20" i="34"/>
  <c r="O27" i="34" s="1"/>
  <c r="R2" i="28"/>
  <c r="R8" i="31"/>
  <c r="R1" i="31" s="1"/>
  <c r="P23" i="34"/>
  <c r="Q22" i="34"/>
  <c r="S7" i="28"/>
  <c r="T8" i="27"/>
  <c r="S1" i="27"/>
  <c r="Q23" i="34" l="1"/>
  <c r="R22" i="34"/>
  <c r="T7" i="28"/>
  <c r="S8" i="31"/>
  <c r="S1" i="31" s="1"/>
  <c r="S2" i="28"/>
  <c r="P24" i="34"/>
  <c r="P25" i="34" s="1"/>
  <c r="P20" i="34"/>
  <c r="P27" i="34" s="1"/>
  <c r="V2" i="27"/>
  <c r="U8" i="28"/>
  <c r="U6" i="28"/>
  <c r="S21" i="34" s="1"/>
  <c r="U8" i="27"/>
  <c r="T1" i="27"/>
  <c r="S22" i="34" l="1"/>
  <c r="U7" i="28"/>
  <c r="W2" i="27"/>
  <c r="V8" i="28"/>
  <c r="V6" i="28"/>
  <c r="T21" i="34" s="1"/>
  <c r="T8" i="31"/>
  <c r="T1" i="31" s="1"/>
  <c r="T2" i="28"/>
  <c r="R23" i="34"/>
  <c r="Q20" i="34"/>
  <c r="Q27" i="34" s="1"/>
  <c r="Q24" i="34"/>
  <c r="Q25" i="34" s="1"/>
  <c r="V8" i="27"/>
  <c r="U1" i="27"/>
  <c r="U2" i="28" l="1"/>
  <c r="U8" i="31"/>
  <c r="U1" i="31" s="1"/>
  <c r="R20" i="34"/>
  <c r="R27" i="34" s="1"/>
  <c r="R24" i="34"/>
  <c r="R25" i="34" s="1"/>
  <c r="T22" i="34"/>
  <c r="V7" i="28"/>
  <c r="S23" i="34"/>
  <c r="X2" i="27"/>
  <c r="W6" i="28"/>
  <c r="U21" i="34" s="1"/>
  <c r="W8" i="28"/>
  <c r="V1" i="27"/>
  <c r="W8" i="27"/>
  <c r="V2" i="28" l="1"/>
  <c r="V8" i="31"/>
  <c r="V1" i="31" s="1"/>
  <c r="Y2" i="27"/>
  <c r="X6" i="28"/>
  <c r="V21" i="34" s="1"/>
  <c r="X8" i="28"/>
  <c r="S20" i="34"/>
  <c r="S27" i="34" s="1"/>
  <c r="S24" i="34"/>
  <c r="S25" i="34" s="1"/>
  <c r="U22" i="34"/>
  <c r="W7" i="28"/>
  <c r="T23" i="34"/>
  <c r="X8" i="27"/>
  <c r="W1" i="27"/>
  <c r="W8" i="31" l="1"/>
  <c r="W2" i="28"/>
  <c r="Z2" i="27"/>
  <c r="Y6" i="28"/>
  <c r="W21" i="34" s="1"/>
  <c r="Y8" i="28"/>
  <c r="T24" i="34"/>
  <c r="T25" i="34" s="1"/>
  <c r="T20" i="34"/>
  <c r="T27" i="34" s="1"/>
  <c r="U23" i="34"/>
  <c r="V22" i="34"/>
  <c r="X7" i="28"/>
  <c r="Y8" i="27"/>
  <c r="X1" i="27"/>
  <c r="V23" i="34" l="1"/>
  <c r="AA2" i="27"/>
  <c r="Z6" i="28"/>
  <c r="X21" i="34" s="1"/>
  <c r="Z8" i="28"/>
  <c r="X2" i="28"/>
  <c r="X8" i="31"/>
  <c r="U20" i="34"/>
  <c r="U27" i="34" s="1"/>
  <c r="U24" i="34"/>
  <c r="U25" i="34" s="1"/>
  <c r="W22" i="34"/>
  <c r="Y7" i="28"/>
  <c r="V82" i="28"/>
  <c r="R83" i="28"/>
  <c r="R92" i="28" s="1"/>
  <c r="S80" i="28"/>
  <c r="W1" i="31"/>
  <c r="V83" i="28"/>
  <c r="V92" i="28" s="1"/>
  <c r="Z8" i="27"/>
  <c r="Y1" i="27"/>
  <c r="X85" i="28" l="1"/>
  <c r="R82" i="28"/>
  <c r="R85" i="28"/>
  <c r="W85" i="28"/>
  <c r="W83" i="28"/>
  <c r="W92" i="28" s="1"/>
  <c r="V85" i="28"/>
  <c r="G82" i="28"/>
  <c r="G85" i="28"/>
  <c r="K80" i="28"/>
  <c r="H80" i="28"/>
  <c r="H82" i="28"/>
  <c r="J85" i="28"/>
  <c r="M83" i="28"/>
  <c r="M92" i="28" s="1"/>
  <c r="L83" i="28"/>
  <c r="L92" i="28" s="1"/>
  <c r="O83" i="28"/>
  <c r="O92" i="28" s="1"/>
  <c r="O85" i="28"/>
  <c r="U83" i="28"/>
  <c r="U92" i="28" s="1"/>
  <c r="P83" i="28"/>
  <c r="P92" i="28" s="1"/>
  <c r="O82" i="28"/>
  <c r="T80" i="28"/>
  <c r="S82" i="28"/>
  <c r="T85" i="28"/>
  <c r="V80" i="28"/>
  <c r="W80" i="28"/>
  <c r="X80" i="28"/>
  <c r="I85" i="28"/>
  <c r="F80" i="28"/>
  <c r="F83" i="28"/>
  <c r="F92" i="28" s="1"/>
  <c r="H83" i="28"/>
  <c r="H92" i="28" s="1"/>
  <c r="I80" i="28"/>
  <c r="M85" i="28"/>
  <c r="L82" i="28"/>
  <c r="K85" i="28"/>
  <c r="P82" i="28"/>
  <c r="O80" i="28"/>
  <c r="S83" i="28"/>
  <c r="S92" i="28" s="1"/>
  <c r="R80" i="28"/>
  <c r="T82" i="28"/>
  <c r="Q82" i="28"/>
  <c r="U85" i="28"/>
  <c r="Q83" i="28"/>
  <c r="Q92" i="28" s="1"/>
  <c r="X83" i="28"/>
  <c r="X92" i="28" s="1"/>
  <c r="X1" i="31"/>
  <c r="G80" i="28"/>
  <c r="G83" i="28"/>
  <c r="G92" i="28" s="1"/>
  <c r="I83" i="28"/>
  <c r="I92" i="28" s="1"/>
  <c r="J83" i="28"/>
  <c r="J92" i="28" s="1"/>
  <c r="J82" i="28"/>
  <c r="J80" i="28"/>
  <c r="M80" i="28"/>
  <c r="N82" i="28"/>
  <c r="N85" i="28"/>
  <c r="N83" i="28"/>
  <c r="N92" i="28" s="1"/>
  <c r="U80" i="28"/>
  <c r="S85" i="28"/>
  <c r="U82" i="28"/>
  <c r="Q85" i="28"/>
  <c r="T83" i="28"/>
  <c r="T92" i="28" s="1"/>
  <c r="Q80" i="28"/>
  <c r="X82" i="28"/>
  <c r="F85" i="28"/>
  <c r="F82" i="28"/>
  <c r="H85" i="28"/>
  <c r="K83" i="28"/>
  <c r="K92" i="28" s="1"/>
  <c r="I82" i="28"/>
  <c r="L80" i="28"/>
  <c r="K82" i="28"/>
  <c r="N80" i="28"/>
  <c r="L85" i="28"/>
  <c r="M82" i="28"/>
  <c r="P85" i="28"/>
  <c r="P80" i="28"/>
  <c r="W82" i="28"/>
  <c r="AB2" i="27"/>
  <c r="AA6" i="28"/>
  <c r="Y21" i="34" s="1"/>
  <c r="AA8" i="28"/>
  <c r="W23" i="34"/>
  <c r="V24" i="34"/>
  <c r="V25" i="34" s="1"/>
  <c r="V20" i="34"/>
  <c r="V27" i="34" s="1"/>
  <c r="Y83" i="28"/>
  <c r="Y92" i="28" s="1"/>
  <c r="Y80" i="28"/>
  <c r="Y82" i="28"/>
  <c r="Y85" i="28"/>
  <c r="Y2" i="28"/>
  <c r="X22" i="34"/>
  <c r="Z7" i="28"/>
  <c r="Z1" i="27"/>
  <c r="AA8" i="27"/>
  <c r="X23" i="34" l="1"/>
  <c r="Y22" i="34"/>
  <c r="AA7" i="28"/>
  <c r="W24" i="34"/>
  <c r="W25" i="34" s="1"/>
  <c r="W20" i="34"/>
  <c r="W27" i="34" s="1"/>
  <c r="AC2" i="27"/>
  <c r="AB6" i="28"/>
  <c r="Z21" i="34" s="1"/>
  <c r="AB8" i="28"/>
  <c r="Z80" i="28"/>
  <c r="Z83" i="28"/>
  <c r="Z92" i="28" s="1"/>
  <c r="Z82" i="28"/>
  <c r="Z85" i="28"/>
  <c r="Z2" i="28"/>
  <c r="AB8" i="27"/>
  <c r="AA1" i="27"/>
  <c r="Z22" i="34" l="1"/>
  <c r="AB7" i="28"/>
  <c r="Y23" i="34"/>
  <c r="AA82" i="28"/>
  <c r="AA85" i="28"/>
  <c r="AA83" i="28"/>
  <c r="AA92" i="28" s="1"/>
  <c r="AA80" i="28"/>
  <c r="AA2" i="28"/>
  <c r="X24" i="34"/>
  <c r="X25" i="34" s="1"/>
  <c r="X20" i="34"/>
  <c r="X27" i="34" s="1"/>
  <c r="AD2" i="27"/>
  <c r="AC6" i="28"/>
  <c r="AA21" i="34" s="1"/>
  <c r="AC8" i="28"/>
  <c r="AB1" i="27"/>
  <c r="AC8" i="27"/>
  <c r="AA22" i="34" l="1"/>
  <c r="AC7" i="28"/>
  <c r="AB80" i="28"/>
  <c r="AB82" i="28"/>
  <c r="AB2" i="28"/>
  <c r="AB83" i="28"/>
  <c r="AB92" i="28" s="1"/>
  <c r="AB85" i="28"/>
  <c r="Z23" i="34"/>
  <c r="Y20" i="34"/>
  <c r="Y27" i="34" s="1"/>
  <c r="Y24" i="34"/>
  <c r="Y25" i="34" s="1"/>
  <c r="AE2" i="27"/>
  <c r="AD8" i="28"/>
  <c r="AD6" i="28"/>
  <c r="AB21" i="34" s="1"/>
  <c r="AD8" i="27"/>
  <c r="AC1" i="27"/>
  <c r="AC85" i="28" l="1"/>
  <c r="AC82" i="28"/>
  <c r="AC83" i="28"/>
  <c r="AC92" i="28" s="1"/>
  <c r="AC2" i="28"/>
  <c r="AC80" i="28"/>
  <c r="AB22" i="34"/>
  <c r="AD7" i="28"/>
  <c r="Z24" i="34"/>
  <c r="Z25" i="34" s="1"/>
  <c r="Z20" i="34"/>
  <c r="Z27" i="34" s="1"/>
  <c r="AF2" i="27"/>
  <c r="AE8" i="28"/>
  <c r="AE6" i="28"/>
  <c r="AC21" i="34" s="1"/>
  <c r="AA23" i="34"/>
  <c r="AE8" i="27"/>
  <c r="AD1" i="27"/>
  <c r="AA20" i="34" l="1"/>
  <c r="AA27" i="34" s="1"/>
  <c r="AA24" i="34"/>
  <c r="AA25" i="34" s="1"/>
  <c r="AF6" i="28"/>
  <c r="AD21" i="34" s="1"/>
  <c r="AF8" i="28"/>
  <c r="AG2" i="27"/>
  <c r="AB23" i="34"/>
  <c r="AC22" i="34"/>
  <c r="AE7" i="28"/>
  <c r="AD2" i="28"/>
  <c r="AD85" i="28"/>
  <c r="AD83" i="28"/>
  <c r="AD92" i="28" s="1"/>
  <c r="AD80" i="28"/>
  <c r="AD82" i="28"/>
  <c r="AE1" i="27"/>
  <c r="AD22" i="34" l="1"/>
  <c r="AD23" i="34" s="1"/>
  <c r="AF7" i="28"/>
  <c r="AE80" i="28"/>
  <c r="AE2" i="28"/>
  <c r="AE82" i="28"/>
  <c r="AE85" i="28"/>
  <c r="AE83" i="28"/>
  <c r="AE92" i="28" s="1"/>
  <c r="AB20" i="34"/>
  <c r="AB27" i="34" s="1"/>
  <c r="AB24" i="34"/>
  <c r="AB25" i="34" s="1"/>
  <c r="AC23" i="34"/>
  <c r="AH2" i="27"/>
  <c r="AG6" i="28"/>
  <c r="AE21" i="34" s="1"/>
  <c r="AG8" i="28"/>
  <c r="AD20" i="34"/>
  <c r="AD27" i="34" s="1"/>
  <c r="AD24" i="34"/>
  <c r="AD25" i="34" s="1"/>
  <c r="AI2" i="27" l="1"/>
  <c r="AH8" i="28"/>
  <c r="AH6" i="28"/>
  <c r="AF21" i="34" s="1"/>
  <c r="AC20" i="34"/>
  <c r="AC27" i="34" s="1"/>
  <c r="AC24" i="34"/>
  <c r="AC25" i="34" s="1"/>
  <c r="AE22" i="34"/>
  <c r="AE23" i="34" s="1"/>
  <c r="AG7" i="28"/>
  <c r="AF8" i="27"/>
  <c r="AF1" i="27" s="1"/>
  <c r="AF83" i="28"/>
  <c r="AF92" i="28" s="1"/>
  <c r="AF85" i="28"/>
  <c r="AF82" i="28"/>
  <c r="AF80" i="28"/>
  <c r="AF2" i="28"/>
  <c r="AE24" i="34"/>
  <c r="AE25" i="34" s="1"/>
  <c r="AE20" i="34"/>
  <c r="AE27" i="34" s="1"/>
  <c r="AG8" i="27" l="1"/>
  <c r="AG1" i="27" s="1"/>
  <c r="AG2" i="28"/>
  <c r="AG82" i="28"/>
  <c r="AG83" i="28"/>
  <c r="AG92" i="28" s="1"/>
  <c r="AG85" i="28"/>
  <c r="AG80" i="28"/>
  <c r="AF22" i="34"/>
  <c r="AF23" i="34" s="1"/>
  <c r="AF20" i="34" s="1"/>
  <c r="AF27" i="34" s="1"/>
  <c r="AH7" i="28"/>
  <c r="AI6" i="28"/>
  <c r="AG21" i="34" s="1"/>
  <c r="AI8" i="28"/>
  <c r="AJ2" i="27"/>
  <c r="AF24" i="34" l="1"/>
  <c r="AF25" i="34" s="1"/>
  <c r="AH8" i="27"/>
  <c r="AH1" i="27" s="1"/>
  <c r="AH82" i="28"/>
  <c r="AH2" i="28"/>
  <c r="AH80" i="28"/>
  <c r="AH83" i="28"/>
  <c r="AH92" i="28" s="1"/>
  <c r="AH85" i="28"/>
  <c r="AJ6" i="28"/>
  <c r="AH21" i="34" s="1"/>
  <c r="AJ8" i="28"/>
  <c r="AK2" i="27"/>
  <c r="AG22" i="34"/>
  <c r="AG23" i="34" s="1"/>
  <c r="AG24" i="34" s="1"/>
  <c r="AG25" i="34" s="1"/>
  <c r="AI7" i="28"/>
  <c r="AG20" i="34"/>
  <c r="AG27" i="34" s="1"/>
  <c r="AL2" i="27" l="1"/>
  <c r="AK6" i="28"/>
  <c r="AI21" i="34" s="1"/>
  <c r="AK8" i="28"/>
  <c r="AH22" i="34"/>
  <c r="AH23" i="34" s="1"/>
  <c r="AJ7" i="28"/>
  <c r="AI8" i="27"/>
  <c r="AI1" i="27" s="1"/>
  <c r="AI85" i="28"/>
  <c r="AI80" i="28"/>
  <c r="AI82" i="28"/>
  <c r="AI2" i="28"/>
  <c r="AI83" i="28"/>
  <c r="AI92" i="28" s="1"/>
  <c r="AH20" i="34"/>
  <c r="AH27" i="34" s="1"/>
  <c r="AH24" i="34"/>
  <c r="AH25" i="34" s="1"/>
  <c r="AI22" i="34" l="1"/>
  <c r="AI23" i="34" s="1"/>
  <c r="AK7" i="28"/>
  <c r="AJ8" i="27"/>
  <c r="AJ1" i="27" s="1"/>
  <c r="AJ82" i="28"/>
  <c r="AJ83" i="28"/>
  <c r="AJ92" i="28" s="1"/>
  <c r="AJ2" i="28"/>
  <c r="AJ85" i="28"/>
  <c r="AJ80" i="28"/>
  <c r="AM2" i="27"/>
  <c r="AL6" i="28"/>
  <c r="AJ21" i="34" s="1"/>
  <c r="AL8" i="28"/>
  <c r="AI20" i="34"/>
  <c r="AI27" i="34" s="1"/>
  <c r="AI24" i="34"/>
  <c r="AI25" i="34" s="1"/>
  <c r="AJ22" i="34" l="1"/>
  <c r="AJ23" i="34" s="1"/>
  <c r="AL7" i="28"/>
  <c r="AK8" i="27"/>
  <c r="AK1" i="27" s="1"/>
  <c r="AK82" i="28"/>
  <c r="AK85" i="28"/>
  <c r="AK80" i="28"/>
  <c r="AK2" i="28"/>
  <c r="AK83" i="28"/>
  <c r="AK92" i="28" s="1"/>
  <c r="AN2" i="27"/>
  <c r="AM8" i="28"/>
  <c r="AM6" i="28"/>
  <c r="AK21" i="34" s="1"/>
  <c r="AJ20" i="34"/>
  <c r="AJ27" i="34" s="1"/>
  <c r="AJ24" i="34"/>
  <c r="AJ25" i="34" s="1"/>
  <c r="AL8" i="27" l="1"/>
  <c r="AL1" i="27" s="1"/>
  <c r="AL85" i="28"/>
  <c r="AL82" i="28"/>
  <c r="AL2" i="28"/>
  <c r="AL80" i="28"/>
  <c r="AL83" i="28"/>
  <c r="AL92" i="28" s="1"/>
  <c r="AK22" i="34"/>
  <c r="AK23" i="34" s="1"/>
  <c r="AK24" i="34" s="1"/>
  <c r="AK25" i="34" s="1"/>
  <c r="AM7" i="28"/>
  <c r="AO2" i="27"/>
  <c r="AN6" i="28"/>
  <c r="AL21" i="34" s="1"/>
  <c r="AN8" i="28"/>
  <c r="AK20" i="34"/>
  <c r="AK27" i="34" s="1"/>
  <c r="AM8" i="27" l="1"/>
  <c r="AM82" i="28"/>
  <c r="AM80" i="28"/>
  <c r="AM85" i="28"/>
  <c r="AM83" i="28"/>
  <c r="AM92" i="28" s="1"/>
  <c r="AM2" i="28"/>
  <c r="AL22" i="34"/>
  <c r="AL23" i="34" s="1"/>
  <c r="AL20" i="34" s="1"/>
  <c r="AL27" i="34" s="1"/>
  <c r="AN7" i="28"/>
  <c r="AP2" i="27"/>
  <c r="AO8" i="28"/>
  <c r="AO6" i="28"/>
  <c r="AM21" i="34" s="1"/>
  <c r="AN8" i="27" l="1"/>
  <c r="AN56" i="28"/>
  <c r="AN57" i="28"/>
  <c r="AN66" i="28" s="1"/>
  <c r="AN59" i="28"/>
  <c r="AN83" i="28"/>
  <c r="AN92" i="28" s="1"/>
  <c r="AN17" i="28"/>
  <c r="AN54" i="28"/>
  <c r="AN2" i="28"/>
  <c r="AN20" i="28"/>
  <c r="AN85" i="28"/>
  <c r="AN18" i="28"/>
  <c r="AN27" i="28" s="1"/>
  <c r="AN82" i="28"/>
  <c r="AN15" i="28"/>
  <c r="AN80" i="28"/>
  <c r="AL24" i="34"/>
  <c r="AL25" i="34" s="1"/>
  <c r="AM22" i="34"/>
  <c r="AM23" i="34" s="1"/>
  <c r="AO7" i="28"/>
  <c r="AP8" i="28"/>
  <c r="AP6" i="28"/>
  <c r="AN21" i="34" s="1"/>
  <c r="AQ2" i="27"/>
  <c r="AM1" i="27"/>
  <c r="U17" i="28"/>
  <c r="F18" i="28"/>
  <c r="F27" i="28" s="1"/>
  <c r="AK18" i="28"/>
  <c r="AK27" i="28" s="1"/>
  <c r="AM59" i="28"/>
  <c r="P54" i="28"/>
  <c r="AJ59" i="28"/>
  <c r="AG54" i="28"/>
  <c r="AL57" i="28"/>
  <c r="AL66" i="28" s="1"/>
  <c r="K59" i="28"/>
  <c r="P17" i="28"/>
  <c r="AB59" i="28"/>
  <c r="L57" i="28"/>
  <c r="L66" i="28" s="1"/>
  <c r="AK57" i="28"/>
  <c r="AK66" i="28" s="1"/>
  <c r="T57" i="28"/>
  <c r="T66" i="28" s="1"/>
  <c r="Z59" i="28"/>
  <c r="T18" i="28"/>
  <c r="T27" i="28" s="1"/>
  <c r="Y18" i="28"/>
  <c r="Y27" i="28" s="1"/>
  <c r="F3" i="32"/>
  <c r="G3" i="32" s="1"/>
  <c r="H3" i="32" s="1"/>
  <c r="I3" i="32" s="1"/>
  <c r="U20" i="28"/>
  <c r="R57" i="28"/>
  <c r="R66" i="28" s="1"/>
  <c r="J18" i="28"/>
  <c r="J27" i="28" s="1"/>
  <c r="O56" i="28"/>
  <c r="AM20" i="28"/>
  <c r="V56" i="28"/>
  <c r="Y56" i="28"/>
  <c r="Z15" i="28"/>
  <c r="Y15" i="28"/>
  <c r="L20" i="28"/>
  <c r="AJ57" i="28"/>
  <c r="AJ66" i="28" s="1"/>
  <c r="AD18" i="28"/>
  <c r="AD27" i="28" s="1"/>
  <c r="AD56" i="28"/>
  <c r="AD57" i="28"/>
  <c r="AD66" i="28" s="1"/>
  <c r="N57" i="28"/>
  <c r="N66" i="28" s="1"/>
  <c r="W56" i="28"/>
  <c r="V20" i="28"/>
  <c r="L15" i="28"/>
  <c r="AA56" i="28"/>
  <c r="AH57" i="28"/>
  <c r="AH66" i="28" s="1"/>
  <c r="AE20" i="28"/>
  <c r="T54" i="28"/>
  <c r="AE56" i="28"/>
  <c r="J57" i="28"/>
  <c r="J66" i="28" s="1"/>
  <c r="AB56" i="28"/>
  <c r="Y17" i="28"/>
  <c r="AC59" i="28"/>
  <c r="H56" i="28"/>
  <c r="AB20" i="28"/>
  <c r="Q54" i="28"/>
  <c r="R54" i="28"/>
  <c r="T56" i="28"/>
  <c r="AE17" i="28"/>
  <c r="C13" i="34"/>
  <c r="N15" i="28"/>
  <c r="AI17" i="28"/>
  <c r="P15" i="28"/>
  <c r="Q15" i="28"/>
  <c r="P18" i="28"/>
  <c r="P27" i="28" s="1"/>
  <c r="X57" i="28"/>
  <c r="X66" i="28" s="1"/>
  <c r="S20" i="28"/>
  <c r="AF15" i="28"/>
  <c r="T59" i="28"/>
  <c r="AM17" i="28"/>
  <c r="AH15" i="28"/>
  <c r="K54" i="28"/>
  <c r="S54" i="28"/>
  <c r="AJ56" i="28"/>
  <c r="AH56" i="28"/>
  <c r="AE15" i="28"/>
  <c r="Y20" i="28"/>
  <c r="L17" i="28"/>
  <c r="K20" i="28"/>
  <c r="AG18" i="28"/>
  <c r="AG27" i="28" s="1"/>
  <c r="AJ15" i="28"/>
  <c r="O18" i="28"/>
  <c r="O27" i="28" s="1"/>
  <c r="R18" i="28"/>
  <c r="R27" i="28" s="1"/>
  <c r="AB15" i="28"/>
  <c r="AA20" i="28"/>
  <c r="Z20" i="28"/>
  <c r="R17" i="28"/>
  <c r="P20" i="28"/>
  <c r="AA59" i="28"/>
  <c r="AH17" i="28"/>
  <c r="X56" i="28"/>
  <c r="M18" i="28"/>
  <c r="M27" i="28" s="1"/>
  <c r="U15" i="28"/>
  <c r="F56" i="28"/>
  <c r="U18" i="28"/>
  <c r="U27" i="28" s="1"/>
  <c r="S56" i="28"/>
  <c r="O20" i="28"/>
  <c r="AA57" i="28"/>
  <c r="AA66" i="28" s="1"/>
  <c r="X20" i="28"/>
  <c r="AL54" i="28"/>
  <c r="AF56" i="28"/>
  <c r="AM54" i="28"/>
  <c r="Q17" i="28"/>
  <c r="AE18" i="28"/>
  <c r="AE27" i="28" s="1"/>
  <c r="R59" i="28"/>
  <c r="M54" i="28"/>
  <c r="AF17" i="28"/>
  <c r="N56" i="28"/>
  <c r="V59" i="28"/>
  <c r="H54" i="28"/>
  <c r="I56" i="28"/>
  <c r="W57" i="28"/>
  <c r="W66" i="28" s="1"/>
  <c r="AL15" i="28"/>
  <c r="AH59" i="28"/>
  <c r="M56" i="28"/>
  <c r="I54" i="28"/>
  <c r="V17" i="28"/>
  <c r="J20" i="28"/>
  <c r="L59" i="28"/>
  <c r="M57" i="28"/>
  <c r="M66" i="28" s="1"/>
  <c r="AJ17" i="28"/>
  <c r="AE59" i="28"/>
  <c r="J54" i="28"/>
  <c r="G17" i="28"/>
  <c r="U59" i="28"/>
  <c r="AC17" i="28"/>
  <c r="Q56" i="28"/>
  <c r="AE57" i="28"/>
  <c r="AE66" i="28" s="1"/>
  <c r="Q20" i="28"/>
  <c r="AK17" i="28"/>
  <c r="AD54" i="28"/>
  <c r="AC15" i="28"/>
  <c r="G57" i="28"/>
  <c r="G66" i="28" s="1"/>
  <c r="AF20" i="28"/>
  <c r="F54" i="28"/>
  <c r="R20" i="28"/>
  <c r="G56" i="28"/>
  <c r="AA54" i="28"/>
  <c r="K57" i="28"/>
  <c r="K66" i="28" s="1"/>
  <c r="T17" i="28"/>
  <c r="AB17" i="28"/>
  <c r="P59" i="28"/>
  <c r="AD20" i="28"/>
  <c r="V15" i="28"/>
  <c r="N54" i="28"/>
  <c r="AC18" i="28"/>
  <c r="AC27" i="28" s="1"/>
  <c r="AL20" i="28"/>
  <c r="U56" i="28"/>
  <c r="W18" i="28"/>
  <c r="W27" i="28" s="1"/>
  <c r="S18" i="28"/>
  <c r="S27" i="28" s="1"/>
  <c r="AA17" i="28"/>
  <c r="Z17" i="28"/>
  <c r="AH54" i="28"/>
  <c r="AK59" i="28"/>
  <c r="J17" i="28"/>
  <c r="W17" i="28"/>
  <c r="Y54" i="28"/>
  <c r="AI15" i="28"/>
  <c r="G18" i="28"/>
  <c r="G27" i="28" s="1"/>
  <c r="L18" i="28"/>
  <c r="L27" i="28" s="1"/>
  <c r="F59" i="28"/>
  <c r="AA15" i="28"/>
  <c r="G59" i="28"/>
  <c r="N17" i="28"/>
  <c r="K15" i="28"/>
  <c r="S15" i="28"/>
  <c r="AL18" i="28"/>
  <c r="AL27" i="28" s="1"/>
  <c r="AF54" i="28"/>
  <c r="AC20" i="28"/>
  <c r="AJ20" i="28"/>
  <c r="M15" i="28"/>
  <c r="AB54" i="28"/>
  <c r="AF59" i="28"/>
  <c r="AF57" i="28"/>
  <c r="AF66" i="28" s="1"/>
  <c r="F57" i="28"/>
  <c r="F66" i="28" s="1"/>
  <c r="L56" i="28"/>
  <c r="AL56" i="28"/>
  <c r="AG17" i="28"/>
  <c r="AC57" i="28"/>
  <c r="AC66" i="28" s="1"/>
  <c r="O59" i="28"/>
  <c r="W15" i="28"/>
  <c r="AD17" i="28"/>
  <c r="AK15" i="28"/>
  <c r="AI54" i="28"/>
  <c r="O54" i="28"/>
  <c r="S59" i="28"/>
  <c r="M59" i="28"/>
  <c r="I57" i="28"/>
  <c r="I66" i="28" s="1"/>
  <c r="T15" i="28"/>
  <c r="P57" i="28"/>
  <c r="P66" i="28" s="1"/>
  <c r="F20" i="28"/>
  <c r="AM56" i="28"/>
  <c r="AE54" i="28"/>
  <c r="AG56" i="28"/>
  <c r="I59" i="28"/>
  <c r="M20" i="28"/>
  <c r="H17" i="28"/>
  <c r="V54" i="28"/>
  <c r="N20" i="28"/>
  <c r="F15" i="28"/>
  <c r="W20" i="28"/>
  <c r="I18" i="28"/>
  <c r="I27" i="28" s="1"/>
  <c r="AI18" i="28"/>
  <c r="AI27" i="28" s="1"/>
  <c r="AI56" i="28"/>
  <c r="AK56" i="28"/>
  <c r="AI59" i="28"/>
  <c r="AC54" i="28"/>
  <c r="L54" i="28"/>
  <c r="X59" i="28"/>
  <c r="W54" i="28"/>
  <c r="J56" i="28"/>
  <c r="I17" i="28"/>
  <c r="Z57" i="28"/>
  <c r="Z66" i="28" s="1"/>
  <c r="K18" i="28"/>
  <c r="K27" i="28" s="1"/>
  <c r="N59" i="28"/>
  <c r="AM57" i="28"/>
  <c r="AM66" i="28" s="1"/>
  <c r="O57" i="28"/>
  <c r="O66" i="28" s="1"/>
  <c r="AH18" i="28"/>
  <c r="AH27" i="28" s="1"/>
  <c r="R56" i="28"/>
  <c r="Y57" i="28"/>
  <c r="Y66" i="28" s="1"/>
  <c r="I15" i="28"/>
  <c r="S17" i="28"/>
  <c r="X54" i="28"/>
  <c r="H18" i="28"/>
  <c r="H27" i="28" s="1"/>
  <c r="Z54" i="28"/>
  <c r="AB18" i="28"/>
  <c r="AB27" i="28" s="1"/>
  <c r="AJ18" i="28"/>
  <c r="AJ27" i="28" s="1"/>
  <c r="H57" i="28"/>
  <c r="H66" i="28" s="1"/>
  <c r="AL59" i="28"/>
  <c r="AC56" i="28"/>
  <c r="U54" i="28"/>
  <c r="AF18" i="28"/>
  <c r="AF27" i="28" s="1"/>
  <c r="AB57" i="28"/>
  <c r="AB66" i="28" s="1"/>
  <c r="U57" i="28"/>
  <c r="U66" i="28" s="1"/>
  <c r="AD59" i="28"/>
  <c r="N18" i="28"/>
  <c r="N27" i="28" s="1"/>
  <c r="AK20" i="28"/>
  <c r="AG59" i="28"/>
  <c r="W59" i="28"/>
  <c r="Q59" i="28"/>
  <c r="X15" i="28"/>
  <c r="R15" i="28"/>
  <c r="V18" i="28"/>
  <c r="V27" i="28" s="1"/>
  <c r="T20" i="28"/>
  <c r="AD15" i="28"/>
  <c r="Z18" i="28"/>
  <c r="Z27" i="28" s="1"/>
  <c r="O15" i="28"/>
  <c r="H20" i="28"/>
  <c r="K56" i="28"/>
  <c r="AJ54" i="28"/>
  <c r="Q57" i="28"/>
  <c r="Q66" i="28" s="1"/>
  <c r="AG57" i="28"/>
  <c r="AG66" i="28" s="1"/>
  <c r="AG15" i="28"/>
  <c r="H59" i="28"/>
  <c r="AA18" i="28"/>
  <c r="AA27" i="28" s="1"/>
  <c r="V57" i="28"/>
  <c r="V66" i="28" s="1"/>
  <c r="AL17" i="28"/>
  <c r="F7" i="30"/>
  <c r="AM15" i="28"/>
  <c r="X17" i="28"/>
  <c r="F17" i="28"/>
  <c r="G15" i="28"/>
  <c r="J59" i="28"/>
  <c r="AI57" i="28"/>
  <c r="AI66" i="28" s="1"/>
  <c r="S57" i="28"/>
  <c r="S66" i="28" s="1"/>
  <c r="H15" i="28"/>
  <c r="AK54" i="28"/>
  <c r="O17" i="28"/>
  <c r="AM18" i="28"/>
  <c r="AM27" i="28" s="1"/>
  <c r="P56" i="28"/>
  <c r="K17" i="28"/>
  <c r="Z56" i="28"/>
  <c r="Y59" i="28"/>
  <c r="AI20" i="28"/>
  <c r="Q18" i="28"/>
  <c r="Q27" i="28" s="1"/>
  <c r="M17" i="28"/>
  <c r="AH20" i="28"/>
  <c r="I20" i="28"/>
  <c r="X18" i="28"/>
  <c r="X27" i="28" s="1"/>
  <c r="J15" i="28"/>
  <c r="G54" i="28"/>
  <c r="G20" i="28"/>
  <c r="J3" i="32"/>
  <c r="AM24" i="34"/>
  <c r="AM25" i="34" s="1"/>
  <c r="AM20" i="34"/>
  <c r="AM27" i="34" s="1"/>
  <c r="AM28" i="34" s="1"/>
  <c r="AR2" i="27" l="1"/>
  <c r="AQ8" i="28"/>
  <c r="AQ6" i="28"/>
  <c r="AO21" i="34" s="1"/>
  <c r="F7" i="32"/>
  <c r="G7" i="30"/>
  <c r="F19" i="14"/>
  <c r="AN22" i="34"/>
  <c r="AN23" i="34" s="1"/>
  <c r="AP7" i="28"/>
  <c r="J17" i="34"/>
  <c r="L12" i="34"/>
  <c r="M12" i="34" s="1"/>
  <c r="D13" i="34"/>
  <c r="E13" i="34"/>
  <c r="F13" i="34" s="1"/>
  <c r="K13" i="34"/>
  <c r="AO2" i="28"/>
  <c r="AO82" i="28"/>
  <c r="AO59" i="28"/>
  <c r="AO83" i="28"/>
  <c r="AO92" i="28" s="1"/>
  <c r="AO17" i="28"/>
  <c r="AO20" i="28"/>
  <c r="AO80" i="28"/>
  <c r="AO54" i="28"/>
  <c r="AO56" i="28"/>
  <c r="AO15" i="28"/>
  <c r="AO18" i="28"/>
  <c r="AO27" i="28" s="1"/>
  <c r="AO85" i="28"/>
  <c r="AO57" i="28"/>
  <c r="AO66" i="28" s="1"/>
  <c r="AG20" i="28"/>
  <c r="AN1" i="27"/>
  <c r="K3" i="32"/>
  <c r="AN24" i="34"/>
  <c r="AN25" i="34" s="1"/>
  <c r="AN20" i="34"/>
  <c r="AN27" i="34" s="1"/>
  <c r="AN28" i="34" s="1"/>
  <c r="AN26" i="34"/>
  <c r="AP2" i="28" l="1"/>
  <c r="AP20" i="28"/>
  <c r="AP80" i="28"/>
  <c r="AP56" i="28"/>
  <c r="AP82" i="28"/>
  <c r="AP85" i="28"/>
  <c r="AP54" i="28"/>
  <c r="AP83" i="28"/>
  <c r="AP92" i="28" s="1"/>
  <c r="AP18" i="28"/>
  <c r="AP27" i="28" s="1"/>
  <c r="AP59" i="28"/>
  <c r="AP15" i="28"/>
  <c r="AP57" i="28"/>
  <c r="AP66" i="28" s="1"/>
  <c r="AP17" i="28"/>
  <c r="E17" i="34"/>
  <c r="E18" i="34" s="1"/>
  <c r="G17" i="34"/>
  <c r="G18" i="34" s="1"/>
  <c r="D17" i="34"/>
  <c r="F17" i="34"/>
  <c r="F18" i="34" s="1"/>
  <c r="H17" i="34"/>
  <c r="H18" i="34" s="1"/>
  <c r="F44" i="14"/>
  <c r="F25" i="17"/>
  <c r="F26" i="14"/>
  <c r="F51" i="17"/>
  <c r="F16" i="17"/>
  <c r="F58" i="14"/>
  <c r="F38" i="17"/>
  <c r="AO22" i="34"/>
  <c r="AO23" i="34" s="1"/>
  <c r="AQ7" i="28"/>
  <c r="AB26" i="34"/>
  <c r="AB28" i="34" s="1"/>
  <c r="AG26" i="34"/>
  <c r="AG28" i="34" s="1"/>
  <c r="E26" i="34"/>
  <c r="E28" i="34" s="1"/>
  <c r="W26" i="34"/>
  <c r="W28" i="34" s="1"/>
  <c r="V26" i="34"/>
  <c r="V28" i="34" s="1"/>
  <c r="O26" i="34"/>
  <c r="O28" i="34" s="1"/>
  <c r="Y26" i="34"/>
  <c r="Y28" i="34" s="1"/>
  <c r="C26" i="34"/>
  <c r="C28" i="34" s="1"/>
  <c r="C29" i="34" s="1"/>
  <c r="AJ26" i="34"/>
  <c r="AJ28" i="34" s="1"/>
  <c r="AD26" i="34"/>
  <c r="AD28" i="34" s="1"/>
  <c r="S26" i="34"/>
  <c r="S28" i="34" s="1"/>
  <c r="AK26" i="34"/>
  <c r="AK28" i="34" s="1"/>
  <c r="Q26" i="34"/>
  <c r="Q28" i="34" s="1"/>
  <c r="AH26" i="34"/>
  <c r="AH28" i="34" s="1"/>
  <c r="G26" i="34"/>
  <c r="G28" i="34" s="1"/>
  <c r="X26" i="34"/>
  <c r="X28" i="34" s="1"/>
  <c r="M26" i="34"/>
  <c r="M28" i="34" s="1"/>
  <c r="N26" i="34"/>
  <c r="N28" i="34" s="1"/>
  <c r="AA26" i="34"/>
  <c r="AA28" i="34" s="1"/>
  <c r="L26" i="34"/>
  <c r="L28" i="34" s="1"/>
  <c r="P26" i="34"/>
  <c r="P28" i="34" s="1"/>
  <c r="F26" i="34"/>
  <c r="F28" i="34" s="1"/>
  <c r="H26" i="34"/>
  <c r="H28" i="34" s="1"/>
  <c r="AI26" i="34"/>
  <c r="AI28" i="34" s="1"/>
  <c r="AE26" i="34"/>
  <c r="AE28" i="34" s="1"/>
  <c r="AF26" i="34"/>
  <c r="AF28" i="34" s="1"/>
  <c r="AM26" i="34"/>
  <c r="J16" i="34"/>
  <c r="R26" i="34"/>
  <c r="R28" i="34" s="1"/>
  <c r="T26" i="34"/>
  <c r="T28" i="34" s="1"/>
  <c r="I26" i="34"/>
  <c r="I28" i="34" s="1"/>
  <c r="Z26" i="34"/>
  <c r="Z28" i="34" s="1"/>
  <c r="J26" i="34"/>
  <c r="J28" i="34" s="1"/>
  <c r="K26" i="34"/>
  <c r="K28" i="34" s="1"/>
  <c r="U26" i="34"/>
  <c r="U28" i="34" s="1"/>
  <c r="AC26" i="34"/>
  <c r="AC28" i="34" s="1"/>
  <c r="G7" i="32"/>
  <c r="H7" i="30"/>
  <c r="G19" i="14"/>
  <c r="AR8" i="28"/>
  <c r="AS2" i="27"/>
  <c r="AR6" i="28"/>
  <c r="AP21" i="34" s="1"/>
  <c r="L3" i="32"/>
  <c r="AO24" i="34"/>
  <c r="AO25" i="34" s="1"/>
  <c r="AO20" i="34"/>
  <c r="AO27" i="34" s="1"/>
  <c r="AO28" i="34" s="1"/>
  <c r="AO26" i="34"/>
  <c r="AP22" i="34" l="1"/>
  <c r="AP23" i="34" s="1"/>
  <c r="AR7" i="28"/>
  <c r="D18" i="34"/>
  <c r="I18" i="34" s="1"/>
  <c r="J18" i="34" s="1"/>
  <c r="I17" i="34"/>
  <c r="G58" i="14"/>
  <c r="G38" i="17"/>
  <c r="G16" i="17"/>
  <c r="G51" i="17"/>
  <c r="G26" i="14"/>
  <c r="G44" i="14"/>
  <c r="G25" i="17"/>
  <c r="AQ80" i="28"/>
  <c r="AQ83" i="28"/>
  <c r="AQ92" i="28" s="1"/>
  <c r="AQ57" i="28"/>
  <c r="AQ66" i="28" s="1"/>
  <c r="AQ17" i="28"/>
  <c r="AQ15" i="28"/>
  <c r="AQ54" i="28"/>
  <c r="AQ56" i="28"/>
  <c r="AQ59" i="28"/>
  <c r="AQ18" i="28"/>
  <c r="AQ27" i="28" s="1"/>
  <c r="AQ85" i="28"/>
  <c r="AQ2" i="28"/>
  <c r="AQ82" i="28"/>
  <c r="AQ20" i="28"/>
  <c r="I7" i="30"/>
  <c r="H19" i="14"/>
  <c r="H7" i="32"/>
  <c r="AT2" i="27"/>
  <c r="AS6" i="28"/>
  <c r="AQ21" i="34" s="1"/>
  <c r="AS8" i="28"/>
  <c r="M3" i="32"/>
  <c r="AP24" i="34"/>
  <c r="AP25" i="34" s="1"/>
  <c r="AP20" i="34"/>
  <c r="AP27" i="34" s="1"/>
  <c r="AP28" i="34" s="1"/>
  <c r="AP26" i="34"/>
  <c r="AT8" i="28" l="1"/>
  <c r="AT6" i="28"/>
  <c r="AR21" i="34" s="1"/>
  <c r="AU2" i="27"/>
  <c r="AQ22" i="34"/>
  <c r="AQ23" i="34" s="1"/>
  <c r="AQ20" i="34" s="1"/>
  <c r="AQ27" i="34" s="1"/>
  <c r="AQ28" i="34" s="1"/>
  <c r="AS7" i="28"/>
  <c r="H38" i="17"/>
  <c r="H25" i="17"/>
  <c r="H58" i="14"/>
  <c r="H51" i="17"/>
  <c r="H16" i="17"/>
  <c r="H26" i="14"/>
  <c r="H44" i="14"/>
  <c r="AL26" i="34"/>
  <c r="AL28" i="34" s="1"/>
  <c r="D26" i="34"/>
  <c r="D28" i="34" s="1"/>
  <c r="D29" i="34" s="1"/>
  <c r="E29" i="34" s="1"/>
  <c r="F29" i="34" s="1"/>
  <c r="G29" i="34" s="1"/>
  <c r="H29" i="34" s="1"/>
  <c r="I29" i="34" s="1"/>
  <c r="J29" i="34" s="1"/>
  <c r="K29" i="34" s="1"/>
  <c r="L29" i="34" s="1"/>
  <c r="M29" i="34" s="1"/>
  <c r="N29" i="34" s="1"/>
  <c r="J7" i="30"/>
  <c r="I7" i="32"/>
  <c r="I19" i="14"/>
  <c r="AR59" i="28"/>
  <c r="AR20" i="28"/>
  <c r="AR18" i="28"/>
  <c r="AR27" i="28" s="1"/>
  <c r="AR80" i="28"/>
  <c r="AR17" i="28"/>
  <c r="AR2" i="28"/>
  <c r="AR82" i="28"/>
  <c r="AR56" i="28"/>
  <c r="AR83" i="28"/>
  <c r="AR92" i="28" s="1"/>
  <c r="AR85" i="28"/>
  <c r="AR15" i="28"/>
  <c r="AR57" i="28"/>
  <c r="AR66" i="28" s="1"/>
  <c r="AR54" i="28"/>
  <c r="N3" i="32"/>
  <c r="AQ24" i="34"/>
  <c r="AQ25" i="34" s="1"/>
  <c r="AQ26" i="34"/>
  <c r="O29" i="34"/>
  <c r="J7" i="32" l="1"/>
  <c r="K7" i="30"/>
  <c r="J19" i="14"/>
  <c r="AU6" i="28"/>
  <c r="AS21" i="34" s="1"/>
  <c r="AV2" i="27"/>
  <c r="AU8" i="28"/>
  <c r="I58" i="14"/>
  <c r="I26" i="14"/>
  <c r="I38" i="17"/>
  <c r="I25" i="17"/>
  <c r="I16" i="17"/>
  <c r="I51" i="17"/>
  <c r="I44" i="14"/>
  <c r="AS15" i="28"/>
  <c r="AS18" i="28"/>
  <c r="AS27" i="28" s="1"/>
  <c r="AS59" i="28"/>
  <c r="AS2" i="28"/>
  <c r="AS56" i="28"/>
  <c r="AS20" i="28"/>
  <c r="AS83" i="28"/>
  <c r="AS92" i="28" s="1"/>
  <c r="AS82" i="28"/>
  <c r="AS80" i="28"/>
  <c r="AS17" i="28"/>
  <c r="AS54" i="28"/>
  <c r="AS57" i="28"/>
  <c r="AS66" i="28" s="1"/>
  <c r="AS85" i="28"/>
  <c r="AR22" i="34"/>
  <c r="AR23" i="34" s="1"/>
  <c r="AR26" i="34" s="1"/>
  <c r="AT7" i="28"/>
  <c r="O3" i="32"/>
  <c r="P29" i="34"/>
  <c r="AR24" i="34"/>
  <c r="AR25" i="34" s="1"/>
  <c r="AR20" i="34" l="1"/>
  <c r="AR27" i="34" s="1"/>
  <c r="AR28" i="34" s="1"/>
  <c r="AT2" i="28"/>
  <c r="AT20" i="28"/>
  <c r="AT85" i="28"/>
  <c r="AT54" i="28"/>
  <c r="AT83" i="28"/>
  <c r="AT92" i="28" s="1"/>
  <c r="AT82" i="28"/>
  <c r="AT17" i="28"/>
  <c r="AT15" i="28"/>
  <c r="AT57" i="28"/>
  <c r="AT66" i="28" s="1"/>
  <c r="AT80" i="28"/>
  <c r="AT56" i="28"/>
  <c r="AT18" i="28"/>
  <c r="AT27" i="28" s="1"/>
  <c r="AT59" i="28"/>
  <c r="J58" i="14"/>
  <c r="J25" i="17"/>
  <c r="J38" i="17"/>
  <c r="J51" i="17"/>
  <c r="J44" i="14"/>
  <c r="J16" i="17"/>
  <c r="J26" i="14"/>
  <c r="AS22" i="34"/>
  <c r="AS23" i="34" s="1"/>
  <c r="AU7" i="28"/>
  <c r="K7" i="32"/>
  <c r="L7" i="30"/>
  <c r="K19" i="14"/>
  <c r="AV6" i="28"/>
  <c r="AT21" i="34" s="1"/>
  <c r="AW2" i="27"/>
  <c r="AV8" i="28"/>
  <c r="P3" i="32"/>
  <c r="AS20" i="34"/>
  <c r="AS27" i="34" s="1"/>
  <c r="AS28" i="34" s="1"/>
  <c r="AS24" i="34"/>
  <c r="AS25" i="34" s="1"/>
  <c r="AS26" i="34"/>
  <c r="Q29" i="34"/>
  <c r="AT22" i="34" l="1"/>
  <c r="AT23" i="34" s="1"/>
  <c r="AV7" i="28"/>
  <c r="L7" i="32"/>
  <c r="M7" i="30"/>
  <c r="L19" i="14"/>
  <c r="AW8" i="28"/>
  <c r="AX2" i="27"/>
  <c r="AW6" i="28"/>
  <c r="AU21" i="34" s="1"/>
  <c r="AU57" i="28"/>
  <c r="AU66" i="28" s="1"/>
  <c r="AU20" i="28"/>
  <c r="AU82" i="28"/>
  <c r="AU56" i="28"/>
  <c r="AU17" i="28"/>
  <c r="AU80" i="28"/>
  <c r="AU83" i="28"/>
  <c r="AU92" i="28" s="1"/>
  <c r="AU2" i="28"/>
  <c r="AU18" i="28"/>
  <c r="AU27" i="28" s="1"/>
  <c r="AU54" i="28"/>
  <c r="AU85" i="28"/>
  <c r="AU59" i="28"/>
  <c r="AU15" i="28"/>
  <c r="K38" i="17"/>
  <c r="K25" i="17"/>
  <c r="K58" i="14"/>
  <c r="K26" i="14"/>
  <c r="K44" i="14"/>
  <c r="K16" i="17"/>
  <c r="K51" i="17"/>
  <c r="Q3" i="32"/>
  <c r="R29" i="34"/>
  <c r="AT20" i="34"/>
  <c r="AT27" i="34" s="1"/>
  <c r="AT28" i="34" s="1"/>
  <c r="AT24" i="34"/>
  <c r="AT25" i="34" s="1"/>
  <c r="AT26" i="34"/>
  <c r="N7" i="30" l="1"/>
  <c r="M19" i="14"/>
  <c r="M7" i="32"/>
  <c r="AX8" i="28"/>
  <c r="AX6" i="28"/>
  <c r="AV21" i="34" s="1"/>
  <c r="AY2" i="27"/>
  <c r="AU22" i="34"/>
  <c r="AU23" i="34" s="1"/>
  <c r="AW7" i="28"/>
  <c r="AV57" i="28"/>
  <c r="AV66" i="28" s="1"/>
  <c r="AV54" i="28"/>
  <c r="AV56" i="28"/>
  <c r="AV18" i="28"/>
  <c r="AV27" i="28" s="1"/>
  <c r="AV20" i="28"/>
  <c r="AV15" i="28"/>
  <c r="AV17" i="28"/>
  <c r="AV83" i="28"/>
  <c r="AV92" i="28" s="1"/>
  <c r="AV85" i="28"/>
  <c r="AV80" i="28"/>
  <c r="AV82" i="28"/>
  <c r="AV59" i="28"/>
  <c r="AV2" i="28"/>
  <c r="L16" i="17"/>
  <c r="L51" i="17"/>
  <c r="L58" i="14"/>
  <c r="L44" i="14"/>
  <c r="L25" i="17"/>
  <c r="L26" i="14"/>
  <c r="L38" i="17"/>
  <c r="R3" i="32"/>
  <c r="AU20" i="34"/>
  <c r="AU27" i="34" s="1"/>
  <c r="AU28" i="34" s="1"/>
  <c r="AU24" i="34"/>
  <c r="AU25" i="34" s="1"/>
  <c r="AU26" i="34"/>
  <c r="S29" i="34"/>
  <c r="AW2" i="28" l="1"/>
  <c r="AW54" i="28"/>
  <c r="AW57" i="28"/>
  <c r="AW66" i="28" s="1"/>
  <c r="AW85" i="28"/>
  <c r="AW18" i="28"/>
  <c r="AW27" i="28" s="1"/>
  <c r="AW20" i="28"/>
  <c r="AW80" i="28"/>
  <c r="AW15" i="28"/>
  <c r="AW56" i="28"/>
  <c r="AW17" i="28"/>
  <c r="AW59" i="28"/>
  <c r="AW82" i="28"/>
  <c r="AW83" i="28"/>
  <c r="AW92" i="28" s="1"/>
  <c r="AV22" i="34"/>
  <c r="AV23" i="34" s="1"/>
  <c r="AV20" i="34" s="1"/>
  <c r="AV27" i="34" s="1"/>
  <c r="AV28" i="34" s="1"/>
  <c r="AX7" i="28"/>
  <c r="AY6" i="28"/>
  <c r="AW21" i="34" s="1"/>
  <c r="AZ2" i="27"/>
  <c r="AY8" i="28"/>
  <c r="M26" i="14"/>
  <c r="M58" i="14"/>
  <c r="M51" i="17"/>
  <c r="M38" i="17"/>
  <c r="M25" i="17"/>
  <c r="M16" i="17"/>
  <c r="M44" i="14"/>
  <c r="N19" i="14"/>
  <c r="N7" i="32"/>
  <c r="O7" i="30"/>
  <c r="S3" i="32"/>
  <c r="T29" i="34"/>
  <c r="AV26" i="34" l="1"/>
  <c r="AV24" i="34"/>
  <c r="AV25" i="34" s="1"/>
  <c r="O7" i="32"/>
  <c r="O19" i="14"/>
  <c r="P7" i="30"/>
  <c r="AX82" i="28"/>
  <c r="AX80" i="28"/>
  <c r="AX83" i="28"/>
  <c r="AX92" i="28" s="1"/>
  <c r="AX59" i="28"/>
  <c r="AX15" i="28"/>
  <c r="AX20" i="28"/>
  <c r="AX18" i="28"/>
  <c r="AX27" i="28" s="1"/>
  <c r="AX17" i="28"/>
  <c r="AX2" i="28"/>
  <c r="AX56" i="28"/>
  <c r="AX85" i="28"/>
  <c r="AX54" i="28"/>
  <c r="AX57" i="28"/>
  <c r="AX66" i="28" s="1"/>
  <c r="N44" i="14"/>
  <c r="N26" i="14"/>
  <c r="N38" i="17"/>
  <c r="N51" i="17"/>
  <c r="N16" i="17"/>
  <c r="N25" i="17"/>
  <c r="N58" i="14"/>
  <c r="AW22" i="34"/>
  <c r="AW23" i="34" s="1"/>
  <c r="AW26" i="34" s="1"/>
  <c r="AY7" i="28"/>
  <c r="AZ6" i="28"/>
  <c r="AX21" i="34" s="1"/>
  <c r="AZ8" i="28"/>
  <c r="BA2" i="27"/>
  <c r="T3" i="32"/>
  <c r="U29" i="34"/>
  <c r="AW24" i="34"/>
  <c r="AW25" i="34" s="1"/>
  <c r="AW20" i="34"/>
  <c r="AW27" i="34" s="1"/>
  <c r="AW28" i="34" s="1"/>
  <c r="BA8" i="28" l="1"/>
  <c r="BB2" i="27"/>
  <c r="BA6" i="28"/>
  <c r="AY21" i="34" s="1"/>
  <c r="AX22" i="34"/>
  <c r="AX23" i="34" s="1"/>
  <c r="AX24" i="34" s="1"/>
  <c r="AX25" i="34" s="1"/>
  <c r="AZ7" i="28"/>
  <c r="Q7" i="30"/>
  <c r="P19" i="14"/>
  <c r="P7" i="32"/>
  <c r="O16" i="17"/>
  <c r="O38" i="17"/>
  <c r="O25" i="17"/>
  <c r="O58" i="14"/>
  <c r="O44" i="14"/>
  <c r="O26" i="14"/>
  <c r="O51" i="17"/>
  <c r="AY57" i="28"/>
  <c r="AY66" i="28" s="1"/>
  <c r="AY54" i="28"/>
  <c r="AY2" i="28"/>
  <c r="AY20" i="28"/>
  <c r="AY80" i="28"/>
  <c r="AY82" i="28"/>
  <c r="AY56" i="28"/>
  <c r="AY15" i="28"/>
  <c r="AY83" i="28"/>
  <c r="AY92" i="28" s="1"/>
  <c r="AY18" i="28"/>
  <c r="AY27" i="28" s="1"/>
  <c r="AY85" i="28"/>
  <c r="AY59" i="28"/>
  <c r="AY17" i="28"/>
  <c r="U3" i="32"/>
  <c r="AX26" i="34"/>
  <c r="V29" i="34"/>
  <c r="AX20" i="34" l="1"/>
  <c r="AX27" i="34" s="1"/>
  <c r="AX28" i="34" s="1"/>
  <c r="P16" i="17"/>
  <c r="P58" i="14"/>
  <c r="P26" i="14"/>
  <c r="P44" i="14"/>
  <c r="P38" i="17"/>
  <c r="P25" i="17"/>
  <c r="P51" i="17"/>
  <c r="R7" i="30"/>
  <c r="Q19" i="14"/>
  <c r="Q7" i="32"/>
  <c r="BC2" i="27"/>
  <c r="BB8" i="28"/>
  <c r="BB6" i="28"/>
  <c r="AZ21" i="34" s="1"/>
  <c r="AZ15" i="28"/>
  <c r="AZ18" i="28"/>
  <c r="AZ27" i="28" s="1"/>
  <c r="AZ85" i="28"/>
  <c r="AZ20" i="28"/>
  <c r="AZ82" i="28"/>
  <c r="AZ59" i="28"/>
  <c r="AZ17" i="28"/>
  <c r="AZ80" i="28"/>
  <c r="AZ56" i="28"/>
  <c r="AZ2" i="28"/>
  <c r="AZ54" i="28"/>
  <c r="AZ57" i="28"/>
  <c r="AZ66" i="28" s="1"/>
  <c r="AZ83" i="28"/>
  <c r="AZ92" i="28" s="1"/>
  <c r="AY22" i="34"/>
  <c r="AY23" i="34" s="1"/>
  <c r="AY20" i="34" s="1"/>
  <c r="AY27" i="34" s="1"/>
  <c r="AY28" i="34" s="1"/>
  <c r="BA7" i="28"/>
  <c r="V3" i="32"/>
  <c r="W29" i="34"/>
  <c r="AY24" i="34"/>
  <c r="AY25" i="34" s="1"/>
  <c r="AY26" i="34" l="1"/>
  <c r="BA83" i="28"/>
  <c r="BA92" i="28" s="1"/>
  <c r="BA57" i="28"/>
  <c r="BA66" i="28" s="1"/>
  <c r="BA17" i="28"/>
  <c r="BA56" i="28"/>
  <c r="BA54" i="28"/>
  <c r="BA18" i="28"/>
  <c r="BA27" i="28" s="1"/>
  <c r="BA85" i="28"/>
  <c r="BA15" i="28"/>
  <c r="BA59" i="28"/>
  <c r="BA2" i="28"/>
  <c r="BA80" i="28"/>
  <c r="BA20" i="28"/>
  <c r="BA82" i="28"/>
  <c r="AZ22" i="34"/>
  <c r="AZ23" i="34" s="1"/>
  <c r="BB7" i="28"/>
  <c r="R7" i="32"/>
  <c r="R19" i="14"/>
  <c r="S7" i="30"/>
  <c r="BC8" i="28"/>
  <c r="BD2" i="27"/>
  <c r="BC6" i="28"/>
  <c r="BA21" i="34" s="1"/>
  <c r="Q44" i="14"/>
  <c r="Q51" i="17"/>
  <c r="Q58" i="14"/>
  <c r="Q16" i="17"/>
  <c r="Q25" i="17"/>
  <c r="Q26" i="14"/>
  <c r="Q38" i="17"/>
  <c r="W3" i="32"/>
  <c r="AZ24" i="34"/>
  <c r="AZ25" i="34" s="1"/>
  <c r="AZ20" i="34"/>
  <c r="AZ27" i="34" s="1"/>
  <c r="AZ28" i="34" s="1"/>
  <c r="AZ26" i="34"/>
  <c r="X29" i="34"/>
  <c r="BD8" i="28" l="1"/>
  <c r="BE2" i="27"/>
  <c r="BD6" i="28"/>
  <c r="BB21" i="34" s="1"/>
  <c r="BA22" i="34"/>
  <c r="BA23" i="34" s="1"/>
  <c r="BA20" i="34" s="1"/>
  <c r="BA27" i="34" s="1"/>
  <c r="BA28" i="34" s="1"/>
  <c r="BC7" i="28"/>
  <c r="BB2" i="28"/>
  <c r="BB18" i="28"/>
  <c r="BB27" i="28" s="1"/>
  <c r="BB80" i="28"/>
  <c r="BB85" i="28"/>
  <c r="BB54" i="28"/>
  <c r="BB83" i="28"/>
  <c r="BB92" i="28" s="1"/>
  <c r="BB57" i="28"/>
  <c r="BB66" i="28" s="1"/>
  <c r="BB20" i="28"/>
  <c r="BB15" i="28"/>
  <c r="BB59" i="28"/>
  <c r="BB17" i="28"/>
  <c r="BB82" i="28"/>
  <c r="BB56" i="28"/>
  <c r="S7" i="32"/>
  <c r="T7" i="30"/>
  <c r="S19" i="14"/>
  <c r="R26" i="14"/>
  <c r="R25" i="17"/>
  <c r="R44" i="14"/>
  <c r="R16" i="17"/>
  <c r="R58" i="14"/>
  <c r="R51" i="17"/>
  <c r="R38" i="17"/>
  <c r="X3" i="32"/>
  <c r="BA24" i="34"/>
  <c r="BA25" i="34" s="1"/>
  <c r="BA26" i="34"/>
  <c r="Y29" i="34"/>
  <c r="T7" i="32" l="1"/>
  <c r="T19" i="14"/>
  <c r="U7" i="30"/>
  <c r="BE8" i="28"/>
  <c r="BF2" i="27"/>
  <c r="BE6" i="28"/>
  <c r="BC21" i="34" s="1"/>
  <c r="S16" i="17"/>
  <c r="S51" i="17"/>
  <c r="S26" i="14"/>
  <c r="S58" i="14"/>
  <c r="S38" i="17"/>
  <c r="S25" i="17"/>
  <c r="S44" i="14"/>
  <c r="BC83" i="28"/>
  <c r="BC92" i="28" s="1"/>
  <c r="BC82" i="28"/>
  <c r="BC80" i="28"/>
  <c r="BC17" i="28"/>
  <c r="BC2" i="28"/>
  <c r="BC57" i="28"/>
  <c r="BC66" i="28" s="1"/>
  <c r="BC85" i="28"/>
  <c r="BC54" i="28"/>
  <c r="BC18" i="28"/>
  <c r="BC27" i="28" s="1"/>
  <c r="BC15" i="28"/>
  <c r="BC59" i="28"/>
  <c r="BC20" i="28"/>
  <c r="BC56" i="28"/>
  <c r="BB22" i="34"/>
  <c r="BB23" i="34" s="1"/>
  <c r="BB26" i="34" s="1"/>
  <c r="BD7" i="28"/>
  <c r="Y3" i="32"/>
  <c r="Z29" i="34"/>
  <c r="BB24" i="34"/>
  <c r="BB25" i="34" s="1"/>
  <c r="BB20" i="34" l="1"/>
  <c r="BB27" i="34" s="1"/>
  <c r="BB28" i="34" s="1"/>
  <c r="BD85" i="28"/>
  <c r="BD15" i="28"/>
  <c r="BD18" i="28"/>
  <c r="BD27" i="28" s="1"/>
  <c r="BD82" i="28"/>
  <c r="BD2" i="28"/>
  <c r="BD80" i="28"/>
  <c r="BD56" i="28"/>
  <c r="BD83" i="28"/>
  <c r="BD92" i="28" s="1"/>
  <c r="BD54" i="28"/>
  <c r="BD57" i="28"/>
  <c r="BD66" i="28" s="1"/>
  <c r="BD59" i="28"/>
  <c r="BD20" i="28"/>
  <c r="BD17" i="28"/>
  <c r="BC22" i="34"/>
  <c r="BE7" i="28"/>
  <c r="U19" i="14"/>
  <c r="U7" i="32"/>
  <c r="V7" i="30"/>
  <c r="T51" i="17"/>
  <c r="T26" i="14"/>
  <c r="T38" i="17"/>
  <c r="T25" i="17"/>
  <c r="T58" i="14"/>
  <c r="T16" i="17"/>
  <c r="T44" i="14"/>
  <c r="BG2" i="27"/>
  <c r="BF8" i="28"/>
  <c r="BF6" i="28"/>
  <c r="BD21" i="34" s="1"/>
  <c r="Z3" i="32"/>
  <c r="AA29" i="34"/>
  <c r="BD22" i="34" l="1"/>
  <c r="BF7" i="28"/>
  <c r="BC23" i="34"/>
  <c r="BE85" i="28"/>
  <c r="BE59" i="28"/>
  <c r="BE56" i="28"/>
  <c r="BE82" i="28"/>
  <c r="BE15" i="28"/>
  <c r="BE17" i="28"/>
  <c r="BE80" i="28"/>
  <c r="BE18" i="28"/>
  <c r="BE27" i="28" s="1"/>
  <c r="BE83" i="28"/>
  <c r="BE92" i="28" s="1"/>
  <c r="BE2" i="28"/>
  <c r="BE57" i="28"/>
  <c r="BE66" i="28" s="1"/>
  <c r="BE54" i="28"/>
  <c r="BE20" i="28"/>
  <c r="BH2" i="27"/>
  <c r="BG6" i="28"/>
  <c r="BE21" i="34" s="1"/>
  <c r="BG8" i="28"/>
  <c r="V7" i="32"/>
  <c r="W7" i="30"/>
  <c r="V19" i="14"/>
  <c r="U58" i="14"/>
  <c r="U26" i="14"/>
  <c r="U38" i="17"/>
  <c r="U44" i="14"/>
  <c r="U25" i="17"/>
  <c r="U16" i="17"/>
  <c r="U51" i="17"/>
  <c r="AA3" i="32"/>
  <c r="AB29" i="34"/>
  <c r="BC24" i="34" l="1"/>
  <c r="BC25" i="34" s="1"/>
  <c r="BC26" i="34"/>
  <c r="BC20" i="34"/>
  <c r="BC27" i="34" s="1"/>
  <c r="BC28" i="34" s="1"/>
  <c r="V26" i="14"/>
  <c r="V44" i="14"/>
  <c r="V58" i="14"/>
  <c r="V38" i="17"/>
  <c r="V16" i="17"/>
  <c r="V51" i="17"/>
  <c r="V25" i="17"/>
  <c r="BD23" i="34"/>
  <c r="BF17" i="28"/>
  <c r="BF54" i="28"/>
  <c r="BF83" i="28"/>
  <c r="BF92" i="28" s="1"/>
  <c r="BF80" i="28"/>
  <c r="BF15" i="28"/>
  <c r="BF59" i="28"/>
  <c r="BF85" i="28"/>
  <c r="BF18" i="28"/>
  <c r="BF27" i="28" s="1"/>
  <c r="BF20" i="28"/>
  <c r="BF57" i="28"/>
  <c r="BF66" i="28" s="1"/>
  <c r="BF2" i="28"/>
  <c r="BF82" i="28"/>
  <c r="BF56" i="28"/>
  <c r="BE22" i="34"/>
  <c r="BG7" i="28"/>
  <c r="W7" i="32"/>
  <c r="X7" i="30"/>
  <c r="W19" i="14"/>
  <c r="BI2" i="27"/>
  <c r="BH8" i="28"/>
  <c r="BH6" i="28"/>
  <c r="BF21" i="34" s="1"/>
  <c r="AB3" i="32"/>
  <c r="AC29" i="34"/>
  <c r="BD24" i="34" l="1"/>
  <c r="BD25" i="34" s="1"/>
  <c r="BD20" i="34"/>
  <c r="BD27" i="34" s="1"/>
  <c r="BD28" i="34" s="1"/>
  <c r="BD26" i="34"/>
  <c r="BF22" i="34"/>
  <c r="BH7" i="28"/>
  <c r="BI8" i="28"/>
  <c r="BJ2" i="27"/>
  <c r="BI6" i="28"/>
  <c r="BG21" i="34" s="1"/>
  <c r="BE23" i="34"/>
  <c r="BG54" i="28"/>
  <c r="BG57" i="28"/>
  <c r="BG66" i="28" s="1"/>
  <c r="BG15" i="28"/>
  <c r="BG59" i="28"/>
  <c r="BG56" i="28"/>
  <c r="BG80" i="28"/>
  <c r="BG18" i="28"/>
  <c r="BG27" i="28" s="1"/>
  <c r="BG20" i="28"/>
  <c r="BG2" i="28"/>
  <c r="BG85" i="28"/>
  <c r="BG82" i="28"/>
  <c r="BG83" i="28"/>
  <c r="BG92" i="28" s="1"/>
  <c r="BG17" i="28"/>
  <c r="X7" i="32"/>
  <c r="Y7" i="30"/>
  <c r="X19" i="14"/>
  <c r="W51" i="17"/>
  <c r="W38" i="17"/>
  <c r="W58" i="14"/>
  <c r="W26" i="14"/>
  <c r="W25" i="17"/>
  <c r="W44" i="14"/>
  <c r="W16" i="17"/>
  <c r="AC3" i="32"/>
  <c r="AD29" i="34"/>
  <c r="BK2" i="27" l="1"/>
  <c r="BJ6" i="28"/>
  <c r="BH21" i="34" s="1"/>
  <c r="BJ8" i="28"/>
  <c r="Y19" i="14"/>
  <c r="Z7" i="30"/>
  <c r="Y7" i="32"/>
  <c r="BG22" i="34"/>
  <c r="BI7" i="28"/>
  <c r="X16" i="17"/>
  <c r="X26" i="14"/>
  <c r="X51" i="17"/>
  <c r="X44" i="14"/>
  <c r="X38" i="17"/>
  <c r="X25" i="17"/>
  <c r="X58" i="14"/>
  <c r="BE20" i="34"/>
  <c r="BE27" i="34" s="1"/>
  <c r="BE28" i="34" s="1"/>
  <c r="BE26" i="34"/>
  <c r="BE24" i="34"/>
  <c r="BE25" i="34" s="1"/>
  <c r="BF23" i="34"/>
  <c r="BH85" i="28"/>
  <c r="BH54" i="28"/>
  <c r="BH57" i="28"/>
  <c r="BH66" i="28" s="1"/>
  <c r="BH83" i="28"/>
  <c r="BH92" i="28" s="1"/>
  <c r="BH2" i="28"/>
  <c r="BH80" i="28"/>
  <c r="BH82" i="28"/>
  <c r="BH59" i="28"/>
  <c r="BH15" i="28"/>
  <c r="BH18" i="28"/>
  <c r="BH27" i="28" s="1"/>
  <c r="BH20" i="28"/>
  <c r="BH56" i="28"/>
  <c r="BH17" i="28"/>
  <c r="AD3" i="32"/>
  <c r="BB94" i="28" s="1"/>
  <c r="BA93" i="28"/>
  <c r="AE29" i="34"/>
  <c r="BH91" i="28" l="1"/>
  <c r="BG94" i="28"/>
  <c r="BG23" i="34"/>
  <c r="BI20" i="28"/>
  <c r="BI59" i="28"/>
  <c r="BI54" i="28"/>
  <c r="BI80" i="28"/>
  <c r="BI2" i="28"/>
  <c r="BI15" i="28"/>
  <c r="BI18" i="28"/>
  <c r="BI27" i="28" s="1"/>
  <c r="BI83" i="28"/>
  <c r="BI92" i="28" s="1"/>
  <c r="BI57" i="28"/>
  <c r="BI66" i="28" s="1"/>
  <c r="BI82" i="28"/>
  <c r="BI17" i="28"/>
  <c r="BI56" i="28"/>
  <c r="BI85" i="28"/>
  <c r="Y26" i="14"/>
  <c r="Y38" i="17"/>
  <c r="Y25" i="17"/>
  <c r="Y58" i="14"/>
  <c r="Y44" i="14"/>
  <c r="Y51" i="17"/>
  <c r="Y16" i="17"/>
  <c r="BB93" i="28"/>
  <c r="BB95" i="28" s="1"/>
  <c r="BF24" i="34"/>
  <c r="BF25" i="34" s="1"/>
  <c r="BF20" i="34"/>
  <c r="BF27" i="34" s="1"/>
  <c r="BF28" i="34" s="1"/>
  <c r="BF26" i="34"/>
  <c r="BH22" i="34"/>
  <c r="BJ7" i="28"/>
  <c r="AA7" i="30"/>
  <c r="Z19" i="14"/>
  <c r="Z7" i="32"/>
  <c r="BL2" i="27"/>
  <c r="BK6" i="28"/>
  <c r="BI21" i="34" s="1"/>
  <c r="BK8" i="28"/>
  <c r="BD87" i="28"/>
  <c r="BD89" i="28" s="1"/>
  <c r="BE87" i="28"/>
  <c r="BE89" i="28" s="1"/>
  <c r="BD91" i="28"/>
  <c r="X93" i="28"/>
  <c r="AL94" i="28"/>
  <c r="AL91" i="28"/>
  <c r="Y93" i="28"/>
  <c r="AC87" i="28"/>
  <c r="AC89" i="28" s="1"/>
  <c r="X87" i="28"/>
  <c r="X89" i="28" s="1"/>
  <c r="S93" i="28"/>
  <c r="AH91" i="28"/>
  <c r="AH94" i="28"/>
  <c r="V94" i="28"/>
  <c r="N94" i="28"/>
  <c r="AE94" i="28"/>
  <c r="AL87" i="28"/>
  <c r="AL89" i="28" s="1"/>
  <c r="Q94" i="28"/>
  <c r="Y91" i="28"/>
  <c r="AG91" i="28"/>
  <c r="K87" i="28"/>
  <c r="K89" i="28" s="1"/>
  <c r="V93" i="28"/>
  <c r="V95" i="28" s="1"/>
  <c r="R87" i="28"/>
  <c r="R89" i="28" s="1"/>
  <c r="X91" i="28"/>
  <c r="AE93" i="28"/>
  <c r="Z91" i="28"/>
  <c r="AH87" i="28"/>
  <c r="AH89" i="28" s="1"/>
  <c r="AH93" i="28"/>
  <c r="AB91" i="28"/>
  <c r="AD87" i="28"/>
  <c r="AD89" i="28" s="1"/>
  <c r="AA93" i="28"/>
  <c r="P94" i="28"/>
  <c r="Q91" i="28"/>
  <c r="G93" i="28"/>
  <c r="U94" i="28"/>
  <c r="AI94" i="28"/>
  <c r="H91" i="28"/>
  <c r="P91" i="28"/>
  <c r="F94" i="28"/>
  <c r="Z93" i="28"/>
  <c r="W94" i="28"/>
  <c r="H93" i="28"/>
  <c r="AJ94" i="28"/>
  <c r="AJ87" i="28"/>
  <c r="AJ89" i="28" s="1"/>
  <c r="L93" i="28"/>
  <c r="AA91" i="28"/>
  <c r="I91" i="28"/>
  <c r="AL93" i="28"/>
  <c r="AF87" i="28"/>
  <c r="AF89" i="28" s="1"/>
  <c r="R94" i="28"/>
  <c r="AE91" i="28"/>
  <c r="AG94" i="28"/>
  <c r="Q93" i="28"/>
  <c r="T93" i="28"/>
  <c r="AB93" i="28"/>
  <c r="T91" i="28"/>
  <c r="AB94" i="28"/>
  <c r="P87" i="28"/>
  <c r="P89" i="28" s="1"/>
  <c r="J87" i="28"/>
  <c r="J89" i="28" s="1"/>
  <c r="I94" i="28"/>
  <c r="K93" i="28"/>
  <c r="N93" i="28"/>
  <c r="Q87" i="28"/>
  <c r="Q89" i="28" s="1"/>
  <c r="W87" i="28"/>
  <c r="W89" i="28" s="1"/>
  <c r="F91" i="28"/>
  <c r="P93" i="28"/>
  <c r="S91" i="28"/>
  <c r="AD94" i="28"/>
  <c r="G91" i="28"/>
  <c r="M94" i="28"/>
  <c r="T94" i="28"/>
  <c r="AK94" i="28"/>
  <c r="AF93" i="28"/>
  <c r="F87" i="28"/>
  <c r="F89" i="28" s="1"/>
  <c r="O93" i="28"/>
  <c r="AA94" i="28"/>
  <c r="Y94" i="28"/>
  <c r="Y95" i="28" s="1"/>
  <c r="W93" i="28"/>
  <c r="V87" i="28"/>
  <c r="V89" i="28" s="1"/>
  <c r="AB87" i="28"/>
  <c r="AB89" i="28" s="1"/>
  <c r="H87" i="28"/>
  <c r="H89" i="28" s="1"/>
  <c r="U93" i="28"/>
  <c r="AA87" i="28"/>
  <c r="AA89" i="28" s="1"/>
  <c r="AE87" i="28"/>
  <c r="AE89" i="28" s="1"/>
  <c r="I93" i="28"/>
  <c r="AC93" i="28"/>
  <c r="W91" i="28"/>
  <c r="AI91" i="28"/>
  <c r="G94" i="28"/>
  <c r="AC91" i="28"/>
  <c r="AF91" i="28"/>
  <c r="AI87" i="28"/>
  <c r="AI89" i="28" s="1"/>
  <c r="AI93" i="28"/>
  <c r="S94" i="28"/>
  <c r="K91" i="28"/>
  <c r="S87" i="28"/>
  <c r="S89" i="28" s="1"/>
  <c r="AD93" i="28"/>
  <c r="I87" i="28"/>
  <c r="I89" i="28" s="1"/>
  <c r="T87" i="28"/>
  <c r="T89" i="28" s="1"/>
  <c r="AJ93" i="28"/>
  <c r="AG87" i="28"/>
  <c r="AG89" i="28" s="1"/>
  <c r="Z94" i="28"/>
  <c r="M87" i="28"/>
  <c r="M89" i="28" s="1"/>
  <c r="J91" i="28"/>
  <c r="U87" i="28"/>
  <c r="U89" i="28" s="1"/>
  <c r="Y87" i="28"/>
  <c r="Y89" i="28" s="1"/>
  <c r="M91" i="28"/>
  <c r="AK87" i="28"/>
  <c r="AK89" i="28" s="1"/>
  <c r="M93" i="28"/>
  <c r="R91" i="28"/>
  <c r="U91" i="28"/>
  <c r="K94" i="28"/>
  <c r="G87" i="28"/>
  <c r="G89" i="28" s="1"/>
  <c r="AF94" i="28"/>
  <c r="N91" i="28"/>
  <c r="O91" i="28"/>
  <c r="AK91" i="28"/>
  <c r="V91" i="28"/>
  <c r="X94" i="28"/>
  <c r="AD91" i="28"/>
  <c r="N87" i="28"/>
  <c r="N89" i="28" s="1"/>
  <c r="AG93" i="28"/>
  <c r="O94" i="28"/>
  <c r="L94" i="28"/>
  <c r="L87" i="28"/>
  <c r="L89" i="28" s="1"/>
  <c r="AK93" i="28"/>
  <c r="Z87" i="28"/>
  <c r="Z89" i="28" s="1"/>
  <c r="J93" i="28"/>
  <c r="L91" i="28"/>
  <c r="AJ91" i="28"/>
  <c r="H94" i="28"/>
  <c r="R93" i="28"/>
  <c r="J94" i="28"/>
  <c r="AC94" i="28"/>
  <c r="O87" i="28"/>
  <c r="O89" i="28" s="1"/>
  <c r="F93" i="28"/>
  <c r="AM94" i="28"/>
  <c r="AN91" i="28"/>
  <c r="AM87" i="28"/>
  <c r="AM89" i="28" s="1"/>
  <c r="AN87" i="28"/>
  <c r="AN89" i="28" s="1"/>
  <c r="AN94" i="28"/>
  <c r="AO93" i="28"/>
  <c r="AM93" i="28"/>
  <c r="AN93" i="28"/>
  <c r="AM91" i="28"/>
  <c r="AO91" i="28"/>
  <c r="AO94" i="28"/>
  <c r="AO87" i="28"/>
  <c r="AO89" i="28" s="1"/>
  <c r="AQ87" i="28"/>
  <c r="AQ89" i="28" s="1"/>
  <c r="AS94" i="28"/>
  <c r="AP94" i="28"/>
  <c r="AQ93" i="28"/>
  <c r="AP87" i="28"/>
  <c r="AP89" i="28" s="1"/>
  <c r="AP93" i="28"/>
  <c r="AQ94" i="28"/>
  <c r="AS87" i="28"/>
  <c r="AS89" i="28" s="1"/>
  <c r="AP91" i="28"/>
  <c r="AR93" i="28"/>
  <c r="AR87" i="28"/>
  <c r="AR89" i="28" s="1"/>
  <c r="AT91" i="28"/>
  <c r="AR91" i="28"/>
  <c r="AQ91" i="28"/>
  <c r="AR94" i="28"/>
  <c r="AT93" i="28"/>
  <c r="AV93" i="28"/>
  <c r="AS91" i="28"/>
  <c r="AS93" i="28"/>
  <c r="AT94" i="28"/>
  <c r="AT87" i="28"/>
  <c r="AT89" i="28" s="1"/>
  <c r="AU87" i="28"/>
  <c r="AU89" i="28" s="1"/>
  <c r="AU93" i="28"/>
  <c r="AU91" i="28"/>
  <c r="AV87" i="28"/>
  <c r="AV89" i="28" s="1"/>
  <c r="AU94" i="28"/>
  <c r="AV91" i="28"/>
  <c r="AV94" i="28"/>
  <c r="AW94" i="28"/>
  <c r="AW93" i="28"/>
  <c r="AW91" i="28"/>
  <c r="AW87" i="28"/>
  <c r="AW89" i="28" s="1"/>
  <c r="AY87" i="28"/>
  <c r="AY89" i="28" s="1"/>
  <c r="AX94" i="28"/>
  <c r="AX87" i="28"/>
  <c r="AX89" i="28" s="1"/>
  <c r="AY93" i="28"/>
  <c r="AX91" i="28"/>
  <c r="AX93" i="28"/>
  <c r="AX95" i="28" s="1"/>
  <c r="AY91" i="28"/>
  <c r="AY94" i="28"/>
  <c r="BG87" i="28"/>
  <c r="BG89" i="28" s="1"/>
  <c r="BI93" i="28"/>
  <c r="BI94" i="28"/>
  <c r="BI91" i="28"/>
  <c r="BC94" i="28"/>
  <c r="BI87" i="28"/>
  <c r="BI89" i="28" s="1"/>
  <c r="BF91" i="28"/>
  <c r="BH93" i="28"/>
  <c r="BA94" i="28"/>
  <c r="BA95" i="28" s="1"/>
  <c r="BB91" i="28"/>
  <c r="BF94" i="28"/>
  <c r="BG93" i="28"/>
  <c r="BG95" i="28" s="1"/>
  <c r="BE91" i="28"/>
  <c r="BC87" i="28"/>
  <c r="BC89" i="28" s="1"/>
  <c r="BA91" i="28"/>
  <c r="AZ91" i="28"/>
  <c r="BG91" i="28"/>
  <c r="BF87" i="28"/>
  <c r="BF89" i="28" s="1"/>
  <c r="BH94" i="28"/>
  <c r="BC93" i="28"/>
  <c r="BH87" i="28"/>
  <c r="BH89" i="28" s="1"/>
  <c r="AZ87" i="28"/>
  <c r="AZ89" i="28" s="1"/>
  <c r="BA87" i="28"/>
  <c r="BA89" i="28" s="1"/>
  <c r="BJ91" i="28"/>
  <c r="BJ87" i="28"/>
  <c r="BJ89" i="28" s="1"/>
  <c r="AZ93" i="28"/>
  <c r="BD94" i="28"/>
  <c r="BF93" i="28"/>
  <c r="BD93" i="28"/>
  <c r="BE93" i="28"/>
  <c r="BC91" i="28"/>
  <c r="BE94" i="28"/>
  <c r="BB87" i="28"/>
  <c r="BB89" i="28" s="1"/>
  <c r="AZ94" i="28"/>
  <c r="AF99" i="28"/>
  <c r="AF34" i="28"/>
  <c r="AF73" i="28"/>
  <c r="AF29" i="34"/>
  <c r="AV95" i="28" l="1"/>
  <c r="AD95" i="28"/>
  <c r="AI95" i="28"/>
  <c r="I95" i="28"/>
  <c r="AE95" i="28"/>
  <c r="F95" i="28"/>
  <c r="AJ95" i="28"/>
  <c r="AA19" i="14"/>
  <c r="AA7" i="32"/>
  <c r="AB7" i="30"/>
  <c r="BM2" i="27"/>
  <c r="BL6" i="28"/>
  <c r="BJ21" i="34" s="1"/>
  <c r="BL8" i="28"/>
  <c r="BH23" i="34"/>
  <c r="BJ2" i="28"/>
  <c r="BJ85" i="28"/>
  <c r="BJ15" i="28"/>
  <c r="BJ57" i="28"/>
  <c r="BJ66" i="28" s="1"/>
  <c r="BJ18" i="28"/>
  <c r="BJ27" i="28" s="1"/>
  <c r="BJ59" i="28"/>
  <c r="BJ56" i="28"/>
  <c r="BJ20" i="28"/>
  <c r="BJ82" i="28"/>
  <c r="BJ94" i="28"/>
  <c r="BJ93" i="28"/>
  <c r="BJ17" i="28"/>
  <c r="BJ80" i="28"/>
  <c r="BJ54" i="28"/>
  <c r="BJ83" i="28"/>
  <c r="BJ92" i="28" s="1"/>
  <c r="BI22" i="34"/>
  <c r="BK7" i="28"/>
  <c r="Z25" i="17"/>
  <c r="Z38" i="17"/>
  <c r="Z51" i="17"/>
  <c r="Z44" i="14"/>
  <c r="Z26" i="14"/>
  <c r="Z16" i="17"/>
  <c r="Z58" i="14"/>
  <c r="BG24" i="34"/>
  <c r="BG25" i="34" s="1"/>
  <c r="BG26" i="34"/>
  <c r="BG20" i="34"/>
  <c r="BG27" i="34" s="1"/>
  <c r="BG28" i="34" s="1"/>
  <c r="K95" i="28"/>
  <c r="L95" i="28"/>
  <c r="X95" i="28"/>
  <c r="AQ95" i="28"/>
  <c r="M95" i="28"/>
  <c r="Q95" i="28"/>
  <c r="R95" i="28"/>
  <c r="AL95" i="28"/>
  <c r="W95" i="28"/>
  <c r="BF95" i="28"/>
  <c r="BC95" i="28"/>
  <c r="BI95" i="28"/>
  <c r="AR95" i="28"/>
  <c r="AP95" i="28"/>
  <c r="AO95" i="28"/>
  <c r="AK95" i="28"/>
  <c r="P95" i="28"/>
  <c r="N95" i="28"/>
  <c r="AY95" i="28"/>
  <c r="AT95" i="28"/>
  <c r="AN95" i="28"/>
  <c r="J95" i="28"/>
  <c r="AG95" i="28"/>
  <c r="Z95" i="28"/>
  <c r="AH95" i="28"/>
  <c r="BE95" i="28"/>
  <c r="AZ95" i="28"/>
  <c r="AU95" i="28"/>
  <c r="AS95" i="28"/>
  <c r="AM95" i="28"/>
  <c r="O95" i="28"/>
  <c r="AB95" i="28"/>
  <c r="U95" i="28"/>
  <c r="AA95" i="28"/>
  <c r="S95" i="28"/>
  <c r="BD95" i="28"/>
  <c r="BH95" i="28"/>
  <c r="AW95" i="28"/>
  <c r="AF95" i="28"/>
  <c r="AC95" i="28"/>
  <c r="T95" i="28"/>
  <c r="H95" i="28"/>
  <c r="G95" i="28"/>
  <c r="AG29" i="34"/>
  <c r="AF39" i="28"/>
  <c r="AG73" i="28"/>
  <c r="AG99" i="28"/>
  <c r="AG34" i="28"/>
  <c r="BJ95" i="28" l="1"/>
  <c r="BI23" i="34"/>
  <c r="BK83" i="28"/>
  <c r="BK92" i="28" s="1"/>
  <c r="BK59" i="28"/>
  <c r="BK85" i="28"/>
  <c r="BK80" i="28"/>
  <c r="BK2" i="28"/>
  <c r="BK82" i="28"/>
  <c r="BK17" i="28"/>
  <c r="BK56" i="28"/>
  <c r="BK87" i="28"/>
  <c r="BK89" i="28" s="1"/>
  <c r="BK94" i="28"/>
  <c r="BK20" i="28"/>
  <c r="BK18" i="28"/>
  <c r="BK27" i="28" s="1"/>
  <c r="BK15" i="28"/>
  <c r="BK57" i="28"/>
  <c r="BK66" i="28" s="1"/>
  <c r="BK93" i="28"/>
  <c r="BK54" i="28"/>
  <c r="BK91" i="28"/>
  <c r="BM6" i="28"/>
  <c r="BM8" i="28"/>
  <c r="BN2" i="27"/>
  <c r="BH20" i="34"/>
  <c r="BH27" i="34" s="1"/>
  <c r="BH28" i="34" s="1"/>
  <c r="BH24" i="34"/>
  <c r="BH25" i="34" s="1"/>
  <c r="BH26" i="34"/>
  <c r="AB19" i="14"/>
  <c r="AC7" i="30"/>
  <c r="AB7" i="32"/>
  <c r="BJ22" i="34"/>
  <c r="BL7" i="28"/>
  <c r="AA51" i="17"/>
  <c r="AA58" i="14"/>
  <c r="AA38" i="17"/>
  <c r="AA26" i="14"/>
  <c r="AA16" i="17"/>
  <c r="AA44" i="14"/>
  <c r="AA25" i="17"/>
  <c r="AH73" i="28"/>
  <c r="AH34" i="28"/>
  <c r="AH99" i="28"/>
  <c r="AH29" i="34"/>
  <c r="AG39" i="28"/>
  <c r="BK95" i="28" l="1"/>
  <c r="BJ23" i="34"/>
  <c r="BL56" i="28"/>
  <c r="BL59" i="28"/>
  <c r="BL54" i="28"/>
  <c r="BL82" i="28"/>
  <c r="BL91" i="28"/>
  <c r="BL94" i="28"/>
  <c r="BL20" i="28"/>
  <c r="BL83" i="28"/>
  <c r="BL92" i="28" s="1"/>
  <c r="BL85" i="28"/>
  <c r="BL87" i="28"/>
  <c r="BL89" i="28" s="1"/>
  <c r="BL17" i="28"/>
  <c r="BL18" i="28"/>
  <c r="BL27" i="28" s="1"/>
  <c r="BL93" i="28"/>
  <c r="BL2" i="28"/>
  <c r="BL15" i="28"/>
  <c r="BL80" i="28"/>
  <c r="BL57" i="28"/>
  <c r="BL66" i="28" s="1"/>
  <c r="BO2" i="27"/>
  <c r="BN6" i="28"/>
  <c r="BN8" i="28"/>
  <c r="BI26" i="34"/>
  <c r="BI24" i="34"/>
  <c r="BI25" i="34" s="1"/>
  <c r="BI20" i="34"/>
  <c r="BI27" i="34" s="1"/>
  <c r="BI28" i="34" s="1"/>
  <c r="BK22" i="34"/>
  <c r="BM7" i="28"/>
  <c r="AC7" i="32"/>
  <c r="AL22" i="28"/>
  <c r="AC19" i="14"/>
  <c r="AV65" i="28"/>
  <c r="AD7" i="30"/>
  <c r="BG28" i="28" s="1"/>
  <c r="BG40" i="28" s="1"/>
  <c r="AG28" i="28"/>
  <c r="AG40" i="28" s="1"/>
  <c r="AJ29" i="28"/>
  <c r="BF26" i="28"/>
  <c r="BF41" i="28" s="1"/>
  <c r="BH29" i="28"/>
  <c r="AN28" i="28"/>
  <c r="AN40" i="28" s="1"/>
  <c r="AO22" i="28"/>
  <c r="BK21" i="34"/>
  <c r="AB44" i="14"/>
  <c r="AB51" i="17"/>
  <c r="AB38" i="17"/>
  <c r="AB25" i="17"/>
  <c r="AB26" i="14"/>
  <c r="AB58" i="14"/>
  <c r="AB16" i="17"/>
  <c r="AI99" i="28"/>
  <c r="AI73" i="28"/>
  <c r="AI34" i="28"/>
  <c r="AI29" i="34"/>
  <c r="AH39" i="28"/>
  <c r="AL26" i="28" l="1"/>
  <c r="AL41" i="28" s="1"/>
  <c r="AZ61" i="28"/>
  <c r="AZ63" i="28" s="1"/>
  <c r="O29" i="28"/>
  <c r="AC29" i="28"/>
  <c r="BL95" i="28"/>
  <c r="BA22" i="28"/>
  <c r="AT61" i="28"/>
  <c r="AT63" i="28" s="1"/>
  <c r="AW22" i="28"/>
  <c r="BH28" i="28"/>
  <c r="AQ65" i="28"/>
  <c r="BB65" i="28"/>
  <c r="AP67" i="28"/>
  <c r="BO8" i="28"/>
  <c r="BO6" i="28"/>
  <c r="BP2" i="27"/>
  <c r="AT29" i="28"/>
  <c r="X65" i="28"/>
  <c r="AR67" i="28"/>
  <c r="BK23" i="34"/>
  <c r="BM20" i="28"/>
  <c r="BM22" i="28"/>
  <c r="BM82" i="28"/>
  <c r="BM28" i="28"/>
  <c r="BM57" i="28"/>
  <c r="BM66" i="28" s="1"/>
  <c r="BM61" i="28"/>
  <c r="BM63" i="28" s="1"/>
  <c r="BM17" i="28"/>
  <c r="BM59" i="28"/>
  <c r="BM67" i="28"/>
  <c r="BM83" i="28"/>
  <c r="BM92" i="28" s="1"/>
  <c r="BM29" i="28"/>
  <c r="BM18" i="28"/>
  <c r="BM27" i="28" s="1"/>
  <c r="BM56" i="28"/>
  <c r="BM2" i="28"/>
  <c r="BM93" i="28"/>
  <c r="BM54" i="28"/>
  <c r="BM68" i="28"/>
  <c r="BM26" i="28"/>
  <c r="BM41" i="28" s="1"/>
  <c r="BM94" i="28"/>
  <c r="BM65" i="28"/>
  <c r="BM15" i="28"/>
  <c r="BM91" i="28"/>
  <c r="BM80" i="28"/>
  <c r="BM85" i="28"/>
  <c r="BM87" i="28"/>
  <c r="BM89" i="28" s="1"/>
  <c r="AO24" i="28"/>
  <c r="AO42" i="28"/>
  <c r="BJ65" i="28"/>
  <c r="BH61" i="28"/>
  <c r="BH63" i="28" s="1"/>
  <c r="AY67" i="28"/>
  <c r="M29" i="28"/>
  <c r="AO65" i="28"/>
  <c r="AW67" i="28"/>
  <c r="AJ28" i="28"/>
  <c r="AA28" i="28"/>
  <c r="T67" i="28"/>
  <c r="BL65" i="28"/>
  <c r="AP29" i="28"/>
  <c r="AV26" i="28"/>
  <c r="AV41" i="28" s="1"/>
  <c r="AH61" i="28"/>
  <c r="AH63" i="28" s="1"/>
  <c r="F61" i="28"/>
  <c r="F63" i="28" s="1"/>
  <c r="BH65" i="28"/>
  <c r="AM29" i="28"/>
  <c r="BF67" i="28"/>
  <c r="AD7" i="32"/>
  <c r="AS67" i="28"/>
  <c r="I22" i="28"/>
  <c r="S65" i="28"/>
  <c r="AC67" i="28"/>
  <c r="AS22" i="28"/>
  <c r="BC65" i="28"/>
  <c r="G61" i="28"/>
  <c r="G63" i="28" s="1"/>
  <c r="V67" i="28"/>
  <c r="AG67" i="28"/>
  <c r="AP28" i="28"/>
  <c r="AQ67" i="28"/>
  <c r="G29" i="28"/>
  <c r="AO61" i="28"/>
  <c r="AO63" i="28" s="1"/>
  <c r="W22" i="28"/>
  <c r="AB65" i="28"/>
  <c r="W65" i="28"/>
  <c r="AS68" i="28"/>
  <c r="I67" i="28"/>
  <c r="AC26" i="28"/>
  <c r="AC41" i="28" s="1"/>
  <c r="H26" i="28"/>
  <c r="H41" i="28" s="1"/>
  <c r="BI61" i="28"/>
  <c r="BI63" i="28" s="1"/>
  <c r="BK61" i="28"/>
  <c r="BK63" i="28" s="1"/>
  <c r="O28" i="28"/>
  <c r="U26" i="28"/>
  <c r="U41" i="28" s="1"/>
  <c r="AX28" i="28"/>
  <c r="AX26" i="28"/>
  <c r="AX41" i="28" s="1"/>
  <c r="Q68" i="28"/>
  <c r="AC28" i="28"/>
  <c r="R61" i="28"/>
  <c r="R63" i="28" s="1"/>
  <c r="Q61" i="28"/>
  <c r="Q63" i="28" s="1"/>
  <c r="F22" i="28"/>
  <c r="AF29" i="28"/>
  <c r="BJ26" i="28"/>
  <c r="BJ41" i="28" s="1"/>
  <c r="Y26" i="28"/>
  <c r="Y41" i="28" s="1"/>
  <c r="AT26" i="28"/>
  <c r="AT41" i="28" s="1"/>
  <c r="I29" i="28"/>
  <c r="I68" i="28"/>
  <c r="AN22" i="28"/>
  <c r="AH68" i="28"/>
  <c r="Y22" i="28"/>
  <c r="T61" i="28"/>
  <c r="T63" i="28" s="1"/>
  <c r="F65" i="28"/>
  <c r="G28" i="28"/>
  <c r="G40" i="28" s="1"/>
  <c r="K29" i="28"/>
  <c r="BC28" i="28"/>
  <c r="P61" i="28"/>
  <c r="P63" i="28" s="1"/>
  <c r="BL68" i="28"/>
  <c r="AZ68" i="28"/>
  <c r="M26" i="28"/>
  <c r="M41" i="28" s="1"/>
  <c r="AW68" i="28"/>
  <c r="BJ68" i="28"/>
  <c r="BJ67" i="28"/>
  <c r="AR61" i="28"/>
  <c r="AR63" i="28" s="1"/>
  <c r="T28" i="28"/>
  <c r="AT65" i="28"/>
  <c r="AI61" i="28"/>
  <c r="AI63" i="28" s="1"/>
  <c r="AZ28" i="28"/>
  <c r="AQ22" i="28"/>
  <c r="BJ61" i="28"/>
  <c r="BJ63" i="28" s="1"/>
  <c r="AD19" i="14"/>
  <c r="AP61" i="28"/>
  <c r="AP63" i="28" s="1"/>
  <c r="J65" i="28"/>
  <c r="BB67" i="28"/>
  <c r="AC22" i="28"/>
  <c r="L28" i="28"/>
  <c r="AR68" i="28"/>
  <c r="AR69" i="28" s="1"/>
  <c r="Z67" i="28"/>
  <c r="AW61" i="28"/>
  <c r="AW63" i="28" s="1"/>
  <c r="U61" i="28"/>
  <c r="U63" i="28" s="1"/>
  <c r="AV29" i="28"/>
  <c r="AT22" i="28"/>
  <c r="AF65" i="28"/>
  <c r="AV68" i="28"/>
  <c r="AL28" i="28"/>
  <c r="BC61" i="28"/>
  <c r="BC63" i="28" s="1"/>
  <c r="AL68" i="28"/>
  <c r="F29" i="28"/>
  <c r="BC68" i="28"/>
  <c r="AR29" i="28"/>
  <c r="J61" i="28"/>
  <c r="J63" i="28" s="1"/>
  <c r="BH67" i="28"/>
  <c r="J26" i="28"/>
  <c r="J41" i="28" s="1"/>
  <c r="AU65" i="28"/>
  <c r="AS26" i="28"/>
  <c r="AS41" i="28" s="1"/>
  <c r="AS65" i="28"/>
  <c r="M28" i="28"/>
  <c r="BD61" i="28"/>
  <c r="BD63" i="28" s="1"/>
  <c r="Y61" i="28"/>
  <c r="Y63" i="28" s="1"/>
  <c r="AW26" i="28"/>
  <c r="AW41" i="28" s="1"/>
  <c r="AW29" i="28"/>
  <c r="AH29" i="28"/>
  <c r="H61" i="28"/>
  <c r="H63" i="28" s="1"/>
  <c r="C14" i="34"/>
  <c r="O67" i="28"/>
  <c r="S68" i="28"/>
  <c r="AI67" i="28"/>
  <c r="U22" i="28"/>
  <c r="AN67" i="28"/>
  <c r="AX67" i="28"/>
  <c r="AQ68" i="28"/>
  <c r="R28" i="28"/>
  <c r="AL29" i="28"/>
  <c r="P67" i="28"/>
  <c r="AX65" i="28"/>
  <c r="Z26" i="28"/>
  <c r="Z41" i="28" s="1"/>
  <c r="BG61" i="28"/>
  <c r="BG63" i="28" s="1"/>
  <c r="BF28" i="28"/>
  <c r="BF40" i="28" s="1"/>
  <c r="X68" i="28"/>
  <c r="AE22" i="28"/>
  <c r="K28" i="28"/>
  <c r="BB68" i="28"/>
  <c r="BL29" i="28"/>
  <c r="AU67" i="28"/>
  <c r="BA68" i="28"/>
  <c r="K61" i="28"/>
  <c r="K63" i="28" s="1"/>
  <c r="BF61" i="28"/>
  <c r="BF63" i="28" s="1"/>
  <c r="BL61" i="28"/>
  <c r="BL63" i="28" s="1"/>
  <c r="BC26" i="28"/>
  <c r="BC41" i="28" s="1"/>
  <c r="R22" i="28"/>
  <c r="AA68" i="28"/>
  <c r="AU28" i="28"/>
  <c r="AB22" i="28"/>
  <c r="BE68" i="28"/>
  <c r="AZ67" i="28"/>
  <c r="AZ69" i="28" s="1"/>
  <c r="AK22" i="28"/>
  <c r="G67" i="28"/>
  <c r="AY29" i="28"/>
  <c r="L61" i="28"/>
  <c r="L63" i="28" s="1"/>
  <c r="V26" i="28"/>
  <c r="V41" i="28" s="1"/>
  <c r="M22" i="28"/>
  <c r="BD67" i="28"/>
  <c r="L22" i="28"/>
  <c r="N67" i="28"/>
  <c r="BI68" i="28"/>
  <c r="F68" i="28"/>
  <c r="AO26" i="28"/>
  <c r="AO41" i="28" s="1"/>
  <c r="AG29" i="28"/>
  <c r="AG30" i="28" s="1"/>
  <c r="Q26" i="28"/>
  <c r="Q41" i="28" s="1"/>
  <c r="AB29" i="28"/>
  <c r="AQ29" i="28"/>
  <c r="AJ67" i="28"/>
  <c r="U29" i="28"/>
  <c r="AI29" i="28"/>
  <c r="AQ61" i="28"/>
  <c r="AQ63" i="28" s="1"/>
  <c r="BK68" i="28"/>
  <c r="AE28" i="28"/>
  <c r="AI22" i="28"/>
  <c r="AN26" i="28"/>
  <c r="AN41" i="28" s="1"/>
  <c r="W29" i="28"/>
  <c r="F26" i="28"/>
  <c r="F41" i="28" s="1"/>
  <c r="AV28" i="28"/>
  <c r="R65" i="28"/>
  <c r="AU29" i="28"/>
  <c r="AU68" i="28"/>
  <c r="AU69" i="28" s="1"/>
  <c r="K22" i="28"/>
  <c r="BB29" i="28"/>
  <c r="AX22" i="28"/>
  <c r="AY65" i="28"/>
  <c r="U28" i="28"/>
  <c r="BI67" i="28"/>
  <c r="AZ26" i="28"/>
  <c r="AZ41" i="28" s="1"/>
  <c r="I26" i="28"/>
  <c r="I41" i="28" s="1"/>
  <c r="V61" i="28"/>
  <c r="V63" i="28" s="1"/>
  <c r="R68" i="28"/>
  <c r="AP65" i="28"/>
  <c r="AF67" i="28"/>
  <c r="N22" i="28"/>
  <c r="R67" i="28"/>
  <c r="R69" i="28" s="1"/>
  <c r="AT68" i="28"/>
  <c r="BF65" i="28"/>
  <c r="BL22" i="28"/>
  <c r="I65" i="28"/>
  <c r="G65" i="28"/>
  <c r="J29" i="28"/>
  <c r="AY28" i="28"/>
  <c r="AO68" i="28"/>
  <c r="Y65" i="28"/>
  <c r="BL26" i="28"/>
  <c r="BL41" i="28" s="1"/>
  <c r="M65" i="28"/>
  <c r="Y67" i="28"/>
  <c r="AD29" i="28"/>
  <c r="L67" i="28"/>
  <c r="BD26" i="28"/>
  <c r="BD41" i="28" s="1"/>
  <c r="AE68" i="28"/>
  <c r="Y28" i="28"/>
  <c r="BA61" i="28"/>
  <c r="BA63" i="28" s="1"/>
  <c r="BD28" i="28"/>
  <c r="AD61" i="28"/>
  <c r="AD63" i="28" s="1"/>
  <c r="W61" i="28"/>
  <c r="W63" i="28" s="1"/>
  <c r="AJ65" i="28"/>
  <c r="AK29" i="28"/>
  <c r="V28" i="28"/>
  <c r="P29" i="28"/>
  <c r="N61" i="28"/>
  <c r="N63" i="28" s="1"/>
  <c r="AN29" i="28"/>
  <c r="AN30" i="28" s="1"/>
  <c r="AB61" i="28"/>
  <c r="AB63" i="28" s="1"/>
  <c r="AY22" i="28"/>
  <c r="AG61" i="28"/>
  <c r="AG63" i="28" s="1"/>
  <c r="P28" i="28"/>
  <c r="AM26" i="28"/>
  <c r="AM41" i="28" s="1"/>
  <c r="Q65" i="28"/>
  <c r="AY26" i="28"/>
  <c r="AY41" i="28" s="1"/>
  <c r="AL67" i="28"/>
  <c r="X22" i="28"/>
  <c r="BI26" i="28"/>
  <c r="BI41" i="28" s="1"/>
  <c r="AG22" i="28"/>
  <c r="BE65" i="28"/>
  <c r="BK65" i="28"/>
  <c r="BC22" i="28"/>
  <c r="AF26" i="28"/>
  <c r="AF41" i="28" s="1"/>
  <c r="AV22" i="28"/>
  <c r="AU61" i="28"/>
  <c r="AU63" i="28" s="1"/>
  <c r="AV67" i="28"/>
  <c r="AV69" i="28" s="1"/>
  <c r="Q22" i="28"/>
  <c r="AG26" i="28"/>
  <c r="AG41" i="28" s="1"/>
  <c r="AH26" i="28"/>
  <c r="AH41" i="28" s="1"/>
  <c r="AO28" i="28"/>
  <c r="O22" i="28"/>
  <c r="W28" i="28"/>
  <c r="Y68" i="28"/>
  <c r="AQ26" i="28"/>
  <c r="AQ41" i="28" s="1"/>
  <c r="Q28" i="28"/>
  <c r="W68" i="28"/>
  <c r="AS29" i="28"/>
  <c r="AK68" i="28"/>
  <c r="AF68" i="28"/>
  <c r="L26" i="28"/>
  <c r="L41" i="28" s="1"/>
  <c r="BD68" i="28"/>
  <c r="BH68" i="28"/>
  <c r="Q67" i="28"/>
  <c r="Q69" i="28" s="1"/>
  <c r="BI29" i="28"/>
  <c r="R26" i="28"/>
  <c r="R41" i="28" s="1"/>
  <c r="AB68" i="28"/>
  <c r="AP26" i="28"/>
  <c r="AP41" i="28" s="1"/>
  <c r="V22" i="28"/>
  <c r="X26" i="28"/>
  <c r="X41" i="28" s="1"/>
  <c r="Y29" i="28"/>
  <c r="G68" i="28"/>
  <c r="N26" i="28"/>
  <c r="N41" i="28" s="1"/>
  <c r="AK28" i="28"/>
  <c r="AK61" i="28"/>
  <c r="AK63" i="28" s="1"/>
  <c r="X67" i="28"/>
  <c r="J67" i="28"/>
  <c r="M68" i="28"/>
  <c r="AA67" i="28"/>
  <c r="W26" i="28"/>
  <c r="W41" i="28" s="1"/>
  <c r="X61" i="28"/>
  <c r="X63" i="28" s="1"/>
  <c r="BE28" i="28"/>
  <c r="AB26" i="28"/>
  <c r="AB41" i="28" s="1"/>
  <c r="J28" i="28"/>
  <c r="AM67" i="28"/>
  <c r="BG68" i="28"/>
  <c r="N65" i="28"/>
  <c r="Z68" i="28"/>
  <c r="W67" i="28"/>
  <c r="W69" i="28" s="1"/>
  <c r="K67" i="28"/>
  <c r="AN61" i="28"/>
  <c r="AN63" i="28" s="1"/>
  <c r="AB28" i="28"/>
  <c r="BA26" i="28"/>
  <c r="BA41" i="28" s="1"/>
  <c r="AE29" i="28"/>
  <c r="AD67" i="28"/>
  <c r="BK26" i="28"/>
  <c r="BK41" i="28" s="1"/>
  <c r="BL28" i="28"/>
  <c r="AJ22" i="28"/>
  <c r="AG68" i="28"/>
  <c r="AT28" i="28"/>
  <c r="O68" i="28"/>
  <c r="V68" i="28"/>
  <c r="F28" i="28"/>
  <c r="S61" i="28"/>
  <c r="S63" i="28" s="1"/>
  <c r="BH26" i="28"/>
  <c r="BH41" i="28" s="1"/>
  <c r="AT67" i="28"/>
  <c r="BC67" i="28"/>
  <c r="N29" i="28"/>
  <c r="BA29" i="28"/>
  <c r="I61" i="28"/>
  <c r="I63" i="28" s="1"/>
  <c r="AA61" i="28"/>
  <c r="AA63" i="28" s="1"/>
  <c r="U68" i="28"/>
  <c r="AJ61" i="28"/>
  <c r="AJ63" i="28" s="1"/>
  <c r="AF28" i="28"/>
  <c r="AX68" i="28"/>
  <c r="AX69" i="28" s="1"/>
  <c r="AP68" i="28"/>
  <c r="X29" i="28"/>
  <c r="BI65" i="28"/>
  <c r="BJ29" i="28"/>
  <c r="BE26" i="28"/>
  <c r="BE41" i="28" s="1"/>
  <c r="M67" i="28"/>
  <c r="AN68" i="28"/>
  <c r="AH65" i="28"/>
  <c r="AM65" i="28"/>
  <c r="AC61" i="28"/>
  <c r="AC63" i="28" s="1"/>
  <c r="AM22" i="28"/>
  <c r="AA65" i="28"/>
  <c r="S29" i="28"/>
  <c r="U65" i="28"/>
  <c r="AA29" i="28"/>
  <c r="AC65" i="28"/>
  <c r="Z22" i="28"/>
  <c r="AW28" i="28"/>
  <c r="BE67" i="28"/>
  <c r="BE69" i="28" s="1"/>
  <c r="BF22" i="28"/>
  <c r="V65" i="28"/>
  <c r="O61" i="28"/>
  <c r="O63" i="28" s="1"/>
  <c r="M61" i="28"/>
  <c r="M63" i="28" s="1"/>
  <c r="AH28" i="28"/>
  <c r="AU26" i="28"/>
  <c r="AU41" i="28" s="1"/>
  <c r="AL65" i="28"/>
  <c r="F67" i="28"/>
  <c r="F69" i="28" s="1"/>
  <c r="Z61" i="28"/>
  <c r="Z63" i="28" s="1"/>
  <c r="BI28" i="28"/>
  <c r="AD28" i="28"/>
  <c r="S22" i="28"/>
  <c r="BG65" i="28"/>
  <c r="AR26" i="28"/>
  <c r="AR41" i="28" s="1"/>
  <c r="BG67" i="28"/>
  <c r="S28" i="28"/>
  <c r="BG22" i="28"/>
  <c r="BL67" i="28"/>
  <c r="BL69" i="28" s="1"/>
  <c r="BC29" i="28"/>
  <c r="AJ26" i="28"/>
  <c r="AJ41" i="28" s="1"/>
  <c r="K26" i="28"/>
  <c r="K41" i="28" s="1"/>
  <c r="AK65" i="28"/>
  <c r="BA65" i="28"/>
  <c r="AF61" i="28"/>
  <c r="AF63" i="28" s="1"/>
  <c r="BB28" i="28"/>
  <c r="L65" i="28"/>
  <c r="O26" i="28"/>
  <c r="O41" i="28" s="1"/>
  <c r="AA22" i="28"/>
  <c r="G26" i="28"/>
  <c r="G41" i="28" s="1"/>
  <c r="AU22" i="28"/>
  <c r="AD65" i="28"/>
  <c r="Z28" i="28"/>
  <c r="H22" i="28"/>
  <c r="AO29" i="28"/>
  <c r="BB22" i="28"/>
  <c r="AS28" i="28"/>
  <c r="AM68" i="28"/>
  <c r="BH22" i="28"/>
  <c r="V29" i="28"/>
  <c r="AL61" i="28"/>
  <c r="AL63" i="28" s="1"/>
  <c r="P26" i="28"/>
  <c r="P41" i="28" s="1"/>
  <c r="AE61" i="28"/>
  <c r="AE63" i="28" s="1"/>
  <c r="S67" i="28"/>
  <c r="S69" i="28" s="1"/>
  <c r="AN65" i="28"/>
  <c r="BE22" i="28"/>
  <c r="AM61" i="28"/>
  <c r="AM63" i="28" s="1"/>
  <c r="T26" i="28"/>
  <c r="T41" i="28" s="1"/>
  <c r="AI26" i="28"/>
  <c r="AI41" i="28" s="1"/>
  <c r="BI22" i="28"/>
  <c r="K68" i="28"/>
  <c r="AR65" i="28"/>
  <c r="BG29" i="28"/>
  <c r="BG30" i="28" s="1"/>
  <c r="N28" i="28"/>
  <c r="K65" i="28"/>
  <c r="BK28" i="28"/>
  <c r="T29" i="28"/>
  <c r="U67" i="28"/>
  <c r="AO67" i="28"/>
  <c r="H68" i="28"/>
  <c r="AK26" i="28"/>
  <c r="AK41" i="28" s="1"/>
  <c r="AM28" i="28"/>
  <c r="AD26" i="28"/>
  <c r="AD41" i="28" s="1"/>
  <c r="X28" i="28"/>
  <c r="BK29" i="28"/>
  <c r="J68" i="28"/>
  <c r="AS61" i="28"/>
  <c r="AS63" i="28" s="1"/>
  <c r="BG26" i="28"/>
  <c r="BG41" i="28" s="1"/>
  <c r="BD65" i="28"/>
  <c r="T68" i="28"/>
  <c r="T69" i="28" s="1"/>
  <c r="AH22" i="28"/>
  <c r="AY61" i="28"/>
  <c r="AY63" i="28" s="1"/>
  <c r="P68" i="28"/>
  <c r="AX29" i="28"/>
  <c r="I28" i="28"/>
  <c r="BE61" i="28"/>
  <c r="BE63" i="28" s="1"/>
  <c r="AP22" i="28"/>
  <c r="P65" i="28"/>
  <c r="BF68" i="28"/>
  <c r="BJ28" i="28"/>
  <c r="AI68" i="28"/>
  <c r="BB61" i="28"/>
  <c r="BB63" i="28" s="1"/>
  <c r="BD22" i="28"/>
  <c r="Z65" i="28"/>
  <c r="Z29" i="28"/>
  <c r="AB67" i="28"/>
  <c r="AB69" i="28" s="1"/>
  <c r="T65" i="28"/>
  <c r="H29" i="28"/>
  <c r="AI28" i="28"/>
  <c r="J22" i="28"/>
  <c r="AQ28" i="28"/>
  <c r="BK67" i="28"/>
  <c r="BK69" i="28" s="1"/>
  <c r="BA67" i="28"/>
  <c r="AJ68" i="28"/>
  <c r="T22" i="28"/>
  <c r="R29" i="28"/>
  <c r="AX61" i="28"/>
  <c r="AX63" i="28" s="1"/>
  <c r="H65" i="28"/>
  <c r="AZ65" i="28"/>
  <c r="AH67" i="28"/>
  <c r="AH69" i="28" s="1"/>
  <c r="H67" i="28"/>
  <c r="AW65" i="28"/>
  <c r="BB26" i="28"/>
  <c r="BB41" i="28" s="1"/>
  <c r="AK67" i="28"/>
  <c r="AK69" i="28" s="1"/>
  <c r="S26" i="28"/>
  <c r="S41" i="28" s="1"/>
  <c r="AZ22" i="28"/>
  <c r="BA28" i="28"/>
  <c r="AI65" i="28"/>
  <c r="AG65" i="28"/>
  <c r="AE26" i="28"/>
  <c r="AE41" i="28" s="1"/>
  <c r="P22" i="28"/>
  <c r="AF22" i="28"/>
  <c r="O65" i="28"/>
  <c r="BE29" i="28"/>
  <c r="AC68" i="28"/>
  <c r="AR22" i="28"/>
  <c r="AE67" i="28"/>
  <c r="AE69" i="28" s="1"/>
  <c r="BK22" i="28"/>
  <c r="L68" i="28"/>
  <c r="L29" i="28"/>
  <c r="G22" i="28"/>
  <c r="AA26" i="28"/>
  <c r="AA41" i="28" s="1"/>
  <c r="H28" i="28"/>
  <c r="AV61" i="28"/>
  <c r="AV63" i="28" s="1"/>
  <c r="BF29" i="28"/>
  <c r="BF30" i="28" s="1"/>
  <c r="AD68" i="28"/>
  <c r="AD22" i="28"/>
  <c r="AZ29" i="28"/>
  <c r="AR28" i="28"/>
  <c r="Q29" i="28"/>
  <c r="BD29" i="28"/>
  <c r="N68" i="28"/>
  <c r="BJ22" i="28"/>
  <c r="AC25" i="17"/>
  <c r="AC44" i="14"/>
  <c r="AC26" i="14"/>
  <c r="AC38" i="17"/>
  <c r="AC58" i="14"/>
  <c r="AC51" i="17"/>
  <c r="AC16" i="17"/>
  <c r="AE65" i="28"/>
  <c r="AY68" i="28"/>
  <c r="BN81" i="28"/>
  <c r="BN58" i="28"/>
  <c r="BN84" i="28"/>
  <c r="BN16" i="28"/>
  <c r="BN36" i="28"/>
  <c r="BN38" i="28" s="1"/>
  <c r="BN75" i="28"/>
  <c r="BN60" i="28"/>
  <c r="BN99" i="28"/>
  <c r="BN73" i="28"/>
  <c r="BN101" i="28"/>
  <c r="BN19" i="28"/>
  <c r="BN34" i="28"/>
  <c r="BN39" i="28" s="1"/>
  <c r="BN23" i="28"/>
  <c r="BN88" i="28"/>
  <c r="BL22" i="34"/>
  <c r="BN21" i="28"/>
  <c r="BN62" i="28"/>
  <c r="BN86" i="28"/>
  <c r="BN55" i="28"/>
  <c r="BN7" i="28"/>
  <c r="BJ26" i="34"/>
  <c r="BJ24" i="34"/>
  <c r="BJ25" i="34" s="1"/>
  <c r="BJ20" i="34"/>
  <c r="BJ27" i="34" s="1"/>
  <c r="BJ28" i="34" s="1"/>
  <c r="BA42" i="28"/>
  <c r="BA24" i="28"/>
  <c r="AL24" i="28"/>
  <c r="AL42" i="28"/>
  <c r="BL21" i="34"/>
  <c r="AJ29" i="34"/>
  <c r="AJ73" i="28"/>
  <c r="AJ99" i="28"/>
  <c r="AJ34" i="28"/>
  <c r="AI39" i="28"/>
  <c r="BG69" i="28" l="1"/>
  <c r="M69" i="28"/>
  <c r="AL69" i="28"/>
  <c r="AO69" i="28"/>
  <c r="AP69" i="28"/>
  <c r="X69" i="28"/>
  <c r="AA69" i="28"/>
  <c r="U69" i="28"/>
  <c r="BC69" i="28"/>
  <c r="BA69" i="28"/>
  <c r="AT69" i="28"/>
  <c r="AQ69" i="28"/>
  <c r="BN54" i="28"/>
  <c r="BN17" i="28"/>
  <c r="BN57" i="28"/>
  <c r="BN66" i="28" s="1"/>
  <c r="BN61" i="28"/>
  <c r="BN63" i="28" s="1"/>
  <c r="BN94" i="28"/>
  <c r="BN85" i="28"/>
  <c r="BN67" i="28"/>
  <c r="BN15" i="28"/>
  <c r="BN87" i="28"/>
  <c r="BN89" i="28" s="1"/>
  <c r="BN20" i="28"/>
  <c r="BN65" i="28"/>
  <c r="BN68" i="28"/>
  <c r="BN59" i="28"/>
  <c r="BN93" i="28"/>
  <c r="BN95" i="28" s="1"/>
  <c r="BN18" i="28"/>
  <c r="BN27" i="28" s="1"/>
  <c r="BN2" i="28"/>
  <c r="BN28" i="28"/>
  <c r="BN29" i="28"/>
  <c r="BN22" i="28"/>
  <c r="BN83" i="28"/>
  <c r="BN92" i="28" s="1"/>
  <c r="BN82" i="28"/>
  <c r="BN56" i="28"/>
  <c r="BN91" i="28"/>
  <c r="BN80" i="28"/>
  <c r="BN26" i="28"/>
  <c r="BN41" i="28" s="1"/>
  <c r="BK24" i="28"/>
  <c r="BK42" i="28"/>
  <c r="AZ42" i="28"/>
  <c r="AZ24" i="28"/>
  <c r="J24" i="28"/>
  <c r="J42" i="28"/>
  <c r="AM40" i="28"/>
  <c r="AM30" i="28"/>
  <c r="N30" i="28"/>
  <c r="N40" i="28"/>
  <c r="BI42" i="28"/>
  <c r="BI24" i="28"/>
  <c r="BE42" i="28"/>
  <c r="BE24" i="28"/>
  <c r="H42" i="28"/>
  <c r="H24" i="28"/>
  <c r="BB40" i="28"/>
  <c r="BB30" i="28"/>
  <c r="BG42" i="28"/>
  <c r="BG24" i="28"/>
  <c r="AH30" i="28"/>
  <c r="AH40" i="28"/>
  <c r="BF24" i="28"/>
  <c r="BF42" i="28"/>
  <c r="F40" i="28"/>
  <c r="F30" i="28"/>
  <c r="AD69" i="28"/>
  <c r="AO40" i="28"/>
  <c r="AO30" i="28"/>
  <c r="BC42" i="28"/>
  <c r="BC24" i="28"/>
  <c r="AY42" i="28"/>
  <c r="AY24" i="28"/>
  <c r="Y30" i="28"/>
  <c r="Y40" i="28"/>
  <c r="AX24" i="28"/>
  <c r="AX42" i="28"/>
  <c r="AJ69" i="28"/>
  <c r="N69" i="28"/>
  <c r="AK42" i="28"/>
  <c r="AK24" i="28"/>
  <c r="AU40" i="28"/>
  <c r="AU30" i="28"/>
  <c r="AE24" i="28"/>
  <c r="AE42" i="28"/>
  <c r="R40" i="28"/>
  <c r="R30" i="28"/>
  <c r="U42" i="28"/>
  <c r="U24" i="28"/>
  <c r="L13" i="34"/>
  <c r="M13" i="34" s="1"/>
  <c r="D14" i="34"/>
  <c r="BH69" i="28"/>
  <c r="L40" i="28"/>
  <c r="L30" i="28"/>
  <c r="AZ30" i="28"/>
  <c r="AZ40" i="28"/>
  <c r="BC40" i="28"/>
  <c r="BC30" i="28"/>
  <c r="AX40" i="28"/>
  <c r="AX30" i="28"/>
  <c r="AG69" i="28"/>
  <c r="AS42" i="28"/>
  <c r="AS24" i="28"/>
  <c r="AS69" i="28"/>
  <c r="AJ30" i="28"/>
  <c r="AJ40" i="28"/>
  <c r="AY69" i="28"/>
  <c r="BM95" i="28"/>
  <c r="BM21" i="34"/>
  <c r="BL27" i="34"/>
  <c r="BL28" i="34" s="1"/>
  <c r="BL23" i="34"/>
  <c r="BJ24" i="28"/>
  <c r="BJ42" i="28"/>
  <c r="AR30" i="28"/>
  <c r="AR40" i="28"/>
  <c r="G42" i="28"/>
  <c r="G24" i="28"/>
  <c r="H69" i="28"/>
  <c r="AI40" i="28"/>
  <c r="AI30" i="28"/>
  <c r="AP42" i="28"/>
  <c r="AP24" i="28"/>
  <c r="AS40" i="28"/>
  <c r="AS30" i="28"/>
  <c r="Z40" i="28"/>
  <c r="Z30" i="28"/>
  <c r="AA42" i="28"/>
  <c r="AA24" i="28"/>
  <c r="S40" i="28"/>
  <c r="S30" i="28"/>
  <c r="S42" i="28"/>
  <c r="S24" i="28"/>
  <c r="AM42" i="28"/>
  <c r="AM24" i="28"/>
  <c r="AF40" i="28"/>
  <c r="AF30" i="28"/>
  <c r="AJ42" i="28"/>
  <c r="AJ24" i="28"/>
  <c r="K69" i="28"/>
  <c r="BE40" i="28"/>
  <c r="BE30" i="28"/>
  <c r="AK40" i="28"/>
  <c r="AK30" i="28"/>
  <c r="X42" i="28"/>
  <c r="X24" i="28"/>
  <c r="V30" i="28"/>
  <c r="V40" i="28"/>
  <c r="Y69" i="28"/>
  <c r="BI69" i="28"/>
  <c r="L24" i="28"/>
  <c r="L42" i="28"/>
  <c r="AI69" i="28"/>
  <c r="AC42" i="28"/>
  <c r="AC24" i="28"/>
  <c r="AD38" i="17"/>
  <c r="AD58" i="14"/>
  <c r="AD51" i="17"/>
  <c r="AD26" i="14"/>
  <c r="AD44" i="14"/>
  <c r="AD16" i="17"/>
  <c r="AD25" i="17"/>
  <c r="BJ69" i="28"/>
  <c r="Y42" i="28"/>
  <c r="Y24" i="28"/>
  <c r="AC30" i="28"/>
  <c r="AC40" i="28"/>
  <c r="G30" i="28"/>
  <c r="V69" i="28"/>
  <c r="AC69" i="28"/>
  <c r="AW69" i="28"/>
  <c r="BM42" i="28"/>
  <c r="BM24" i="28"/>
  <c r="BO55" i="28"/>
  <c r="BO73" i="28"/>
  <c r="BO81" i="28"/>
  <c r="BO34" i="28"/>
  <c r="BO39" i="28" s="1"/>
  <c r="BO88" i="28"/>
  <c r="BO58" i="28"/>
  <c r="BO101" i="28"/>
  <c r="BO36" i="28"/>
  <c r="BO38" i="28" s="1"/>
  <c r="BO21" i="28"/>
  <c r="BM22" i="34"/>
  <c r="BO99" i="28"/>
  <c r="BO60" i="28"/>
  <c r="BO19" i="28"/>
  <c r="BO23" i="28"/>
  <c r="BO84" i="28"/>
  <c r="BO75" i="28"/>
  <c r="BO62" i="28"/>
  <c r="BO16" i="28"/>
  <c r="BO86" i="28"/>
  <c r="BO7" i="28"/>
  <c r="BH40" i="28"/>
  <c r="BH30" i="28"/>
  <c r="AR42" i="28"/>
  <c r="AR24" i="28"/>
  <c r="AF42" i="28"/>
  <c r="AF24" i="28"/>
  <c r="BJ40" i="28"/>
  <c r="BJ30" i="28"/>
  <c r="X40" i="28"/>
  <c r="X30" i="28"/>
  <c r="BK40" i="28"/>
  <c r="BK30" i="28"/>
  <c r="BB24" i="28"/>
  <c r="BB42" i="28"/>
  <c r="AD30" i="28"/>
  <c r="AD40" i="28"/>
  <c r="AW40" i="28"/>
  <c r="AW30" i="28"/>
  <c r="BL30" i="28"/>
  <c r="BL40" i="28"/>
  <c r="AM69" i="28"/>
  <c r="J69" i="28"/>
  <c r="V24" i="28"/>
  <c r="V42" i="28"/>
  <c r="W30" i="28"/>
  <c r="W40" i="28"/>
  <c r="AV42" i="28"/>
  <c r="AV24" i="28"/>
  <c r="P30" i="28"/>
  <c r="P40" i="28"/>
  <c r="BD40" i="28"/>
  <c r="BD30" i="28"/>
  <c r="AY40" i="28"/>
  <c r="AY30" i="28"/>
  <c r="BL42" i="28"/>
  <c r="BL24" i="28"/>
  <c r="N42" i="28"/>
  <c r="N24" i="28"/>
  <c r="U40" i="28"/>
  <c r="U30" i="28"/>
  <c r="K42" i="28"/>
  <c r="K24" i="28"/>
  <c r="AV40" i="28"/>
  <c r="AV30" i="28"/>
  <c r="AI42" i="28"/>
  <c r="AI24" i="28"/>
  <c r="BD69" i="28"/>
  <c r="R42" i="28"/>
  <c r="R24" i="28"/>
  <c r="P69" i="28"/>
  <c r="AT24" i="28"/>
  <c r="AT42" i="28"/>
  <c r="Z69" i="28"/>
  <c r="BB69" i="28"/>
  <c r="F24" i="28"/>
  <c r="F42" i="28"/>
  <c r="O40" i="28"/>
  <c r="O30" i="28"/>
  <c r="BF69" i="28"/>
  <c r="BM69" i="28"/>
  <c r="AW42" i="28"/>
  <c r="AW24" i="28"/>
  <c r="AD42" i="28"/>
  <c r="AD24" i="28"/>
  <c r="H30" i="28"/>
  <c r="H40" i="28"/>
  <c r="P24" i="28"/>
  <c r="P42" i="28"/>
  <c r="BA40" i="28"/>
  <c r="BA30" i="28"/>
  <c r="T24" i="28"/>
  <c r="T42" i="28"/>
  <c r="AQ40" i="28"/>
  <c r="AQ30" i="28"/>
  <c r="BD42" i="28"/>
  <c r="BD24" i="28"/>
  <c r="I40" i="28"/>
  <c r="I30" i="28"/>
  <c r="AH42" i="28"/>
  <c r="AH24" i="28"/>
  <c r="BH24" i="28"/>
  <c r="BH42" i="28"/>
  <c r="AU42" i="28"/>
  <c r="AU24" i="28"/>
  <c r="BI30" i="28"/>
  <c r="BI40" i="28"/>
  <c r="Z24" i="28"/>
  <c r="Z42" i="28"/>
  <c r="AT40" i="28"/>
  <c r="AT30" i="28"/>
  <c r="AB30" i="28"/>
  <c r="AB40" i="28"/>
  <c r="J30" i="28"/>
  <c r="J40" i="28"/>
  <c r="Q40" i="28"/>
  <c r="Q30" i="28"/>
  <c r="O42" i="28"/>
  <c r="O24" i="28"/>
  <c r="Q24" i="28"/>
  <c r="Q42" i="28"/>
  <c r="AG42" i="28"/>
  <c r="AG24" i="28"/>
  <c r="L69" i="28"/>
  <c r="AF69" i="28"/>
  <c r="AE30" i="28"/>
  <c r="AE40" i="28"/>
  <c r="M42" i="28"/>
  <c r="M24" i="28"/>
  <c r="G69" i="28"/>
  <c r="AB24" i="28"/>
  <c r="AB42" i="28"/>
  <c r="K40" i="28"/>
  <c r="K30" i="28"/>
  <c r="AN69" i="28"/>
  <c r="O69" i="28"/>
  <c r="M40" i="28"/>
  <c r="M30" i="28"/>
  <c r="AL30" i="28"/>
  <c r="AL40" i="28"/>
  <c r="AQ42" i="28"/>
  <c r="AQ24" i="28"/>
  <c r="T40" i="28"/>
  <c r="T30" i="28"/>
  <c r="AN24" i="28"/>
  <c r="AN42" i="28"/>
  <c r="I69" i="28"/>
  <c r="W24" i="28"/>
  <c r="W42" i="28"/>
  <c r="AP30" i="28"/>
  <c r="AP40" i="28"/>
  <c r="I24" i="28"/>
  <c r="I42" i="28"/>
  <c r="AA40" i="28"/>
  <c r="AA30" i="28"/>
  <c r="BM30" i="28"/>
  <c r="BM40" i="28"/>
  <c r="BK24" i="34"/>
  <c r="BK25" i="34" s="1"/>
  <c r="BK26" i="34"/>
  <c r="BK20" i="34"/>
  <c r="BK27" i="34" s="1"/>
  <c r="BK28" i="34" s="1"/>
  <c r="BP8" i="28"/>
  <c r="BQ2" i="27"/>
  <c r="BP6" i="28"/>
  <c r="AJ39" i="28"/>
  <c r="AK73" i="28"/>
  <c r="AK34" i="28"/>
  <c r="AK99" i="28"/>
  <c r="AK29" i="34"/>
  <c r="BL24" i="34" l="1"/>
  <c r="BL25" i="34" s="1"/>
  <c r="BL26" i="34"/>
  <c r="BL20" i="34"/>
  <c r="BN42" i="28"/>
  <c r="BN24" i="28"/>
  <c r="BN21" i="34"/>
  <c r="BR2" i="27"/>
  <c r="BQ8" i="28"/>
  <c r="BQ6" i="28"/>
  <c r="BO65" i="28"/>
  <c r="BO94" i="28"/>
  <c r="BO82" i="28"/>
  <c r="BO22" i="28"/>
  <c r="BO93" i="28"/>
  <c r="BO54" i="28"/>
  <c r="BO80" i="28"/>
  <c r="BO56" i="28"/>
  <c r="BO57" i="28"/>
  <c r="BO66" i="28" s="1"/>
  <c r="BO67" i="28"/>
  <c r="BO61" i="28"/>
  <c r="BO63" i="28" s="1"/>
  <c r="BO68" i="28"/>
  <c r="BO26" i="28"/>
  <c r="BO41" i="28" s="1"/>
  <c r="BO87" i="28"/>
  <c r="BO89" i="28" s="1"/>
  <c r="BO59" i="28"/>
  <c r="BO28" i="28"/>
  <c r="BO18" i="28"/>
  <c r="BO27" i="28" s="1"/>
  <c r="BO91" i="28"/>
  <c r="BO15" i="28"/>
  <c r="BO17" i="28"/>
  <c r="BO20" i="28"/>
  <c r="BO85" i="28"/>
  <c r="BO29" i="28"/>
  <c r="BO83" i="28"/>
  <c r="BO92" i="28" s="1"/>
  <c r="BO2" i="28"/>
  <c r="BN69" i="28"/>
  <c r="BN30" i="28"/>
  <c r="BN40" i="28"/>
  <c r="BP73" i="28"/>
  <c r="BP34" i="28"/>
  <c r="BP39" i="28" s="1"/>
  <c r="BP21" i="28"/>
  <c r="BP62" i="28"/>
  <c r="BP84" i="28"/>
  <c r="BP23" i="28"/>
  <c r="BP58" i="28"/>
  <c r="BP19" i="28"/>
  <c r="BP81" i="28"/>
  <c r="BP75" i="28"/>
  <c r="BP36" i="28"/>
  <c r="BP38" i="28" s="1"/>
  <c r="BP101" i="28"/>
  <c r="BP16" i="28"/>
  <c r="BP55" i="28"/>
  <c r="BP88" i="28"/>
  <c r="BP99" i="28"/>
  <c r="BN22" i="34"/>
  <c r="BP86" i="28"/>
  <c r="BP60" i="28"/>
  <c r="BP7" i="28"/>
  <c r="BM27" i="34"/>
  <c r="BM28" i="34" s="1"/>
  <c r="BM23" i="34"/>
  <c r="AL73" i="28"/>
  <c r="AL99" i="28"/>
  <c r="AL34" i="28"/>
  <c r="AK39" i="28"/>
  <c r="AL29" i="34"/>
  <c r="BO95" i="28" l="1"/>
  <c r="BP59" i="28"/>
  <c r="BP22" i="28"/>
  <c r="BP20" i="28"/>
  <c r="BP17" i="28"/>
  <c r="BP80" i="28"/>
  <c r="BP61" i="28"/>
  <c r="BP63" i="28" s="1"/>
  <c r="BP65" i="28"/>
  <c r="BP83" i="28"/>
  <c r="BP92" i="28" s="1"/>
  <c r="BP91" i="28"/>
  <c r="BP54" i="28"/>
  <c r="BP29" i="28"/>
  <c r="BP57" i="28"/>
  <c r="BP66" i="28" s="1"/>
  <c r="BP56" i="28"/>
  <c r="BP26" i="28"/>
  <c r="BP41" i="28" s="1"/>
  <c r="BP85" i="28"/>
  <c r="BP82" i="28"/>
  <c r="BP15" i="28"/>
  <c r="BP68" i="28"/>
  <c r="BP18" i="28"/>
  <c r="BP27" i="28" s="1"/>
  <c r="BP87" i="28"/>
  <c r="BP89" i="28" s="1"/>
  <c r="BP67" i="28"/>
  <c r="BP94" i="28"/>
  <c r="BP28" i="28"/>
  <c r="BP93" i="28"/>
  <c r="BP2" i="28"/>
  <c r="BQ86" i="28"/>
  <c r="BQ23" i="28"/>
  <c r="BQ99" i="28"/>
  <c r="BQ60" i="28"/>
  <c r="BQ75" i="28"/>
  <c r="BQ88" i="28"/>
  <c r="BQ84" i="28"/>
  <c r="BQ55" i="28"/>
  <c r="BQ73" i="28"/>
  <c r="BQ62" i="28"/>
  <c r="BQ34" i="28"/>
  <c r="BQ39" i="28" s="1"/>
  <c r="BQ21" i="28"/>
  <c r="BQ36" i="28"/>
  <c r="BQ38" i="28" s="1"/>
  <c r="BQ16" i="28"/>
  <c r="BQ19" i="28"/>
  <c r="BQ58" i="28"/>
  <c r="BQ81" i="28"/>
  <c r="BO22" i="34"/>
  <c r="BQ101" i="28"/>
  <c r="BQ7" i="28"/>
  <c r="BO40" i="28"/>
  <c r="BO30" i="28"/>
  <c r="BR6" i="28"/>
  <c r="BS2" i="27"/>
  <c r="BR8" i="28"/>
  <c r="BM24" i="34"/>
  <c r="BM25" i="34" s="1"/>
  <c r="BM26" i="34"/>
  <c r="BM20" i="34"/>
  <c r="BO42" i="28"/>
  <c r="BO24" i="28"/>
  <c r="BN23" i="34"/>
  <c r="BN27" i="34"/>
  <c r="BN28" i="34" s="1"/>
  <c r="BO69" i="28"/>
  <c r="BO21" i="34"/>
  <c r="AL39" i="28"/>
  <c r="AM29" i="34"/>
  <c r="AM73" i="28"/>
  <c r="AM99" i="28"/>
  <c r="AM34" i="28"/>
  <c r="BP95" i="28" l="1"/>
  <c r="BP69" i="28"/>
  <c r="BP21" i="34"/>
  <c r="BP42" i="28"/>
  <c r="BP24" i="28"/>
  <c r="BN20" i="34"/>
  <c r="BN24" i="34"/>
  <c r="BN25" i="34" s="1"/>
  <c r="BN26" i="34"/>
  <c r="BO27" i="34"/>
  <c r="BO28" i="34" s="1"/>
  <c r="BO23" i="34"/>
  <c r="BP30" i="28"/>
  <c r="BP40" i="28"/>
  <c r="BR81" i="28"/>
  <c r="BR55" i="28"/>
  <c r="BR23" i="28"/>
  <c r="BR34" i="28"/>
  <c r="BR39" i="28" s="1"/>
  <c r="BR99" i="28"/>
  <c r="BP22" i="34"/>
  <c r="BR16" i="28"/>
  <c r="BR21" i="28"/>
  <c r="BR19" i="28"/>
  <c r="BR73" i="28"/>
  <c r="BR60" i="28"/>
  <c r="BR88" i="28"/>
  <c r="BR62" i="28"/>
  <c r="BR86" i="28"/>
  <c r="BR84" i="28"/>
  <c r="BR58" i="28"/>
  <c r="BR101" i="28"/>
  <c r="BR75" i="28"/>
  <c r="BR36" i="28"/>
  <c r="BR38" i="28" s="1"/>
  <c r="BR7" i="28"/>
  <c r="BT2" i="27"/>
  <c r="BS8" i="28"/>
  <c r="BS6" i="28"/>
  <c r="BQ26" i="28"/>
  <c r="BQ41" i="28" s="1"/>
  <c r="BQ94" i="28"/>
  <c r="BQ28" i="28"/>
  <c r="BQ65" i="28"/>
  <c r="BQ22" i="28"/>
  <c r="BQ83" i="28"/>
  <c r="BQ92" i="28" s="1"/>
  <c r="BQ68" i="28"/>
  <c r="BQ57" i="28"/>
  <c r="BQ66" i="28" s="1"/>
  <c r="BQ17" i="28"/>
  <c r="BQ93" i="28"/>
  <c r="BQ95" i="28" s="1"/>
  <c r="BQ85" i="28"/>
  <c r="BQ67" i="28"/>
  <c r="BQ54" i="28"/>
  <c r="BQ61" i="28"/>
  <c r="BQ63" i="28" s="1"/>
  <c r="BQ18" i="28"/>
  <c r="BQ27" i="28" s="1"/>
  <c r="BQ59" i="28"/>
  <c r="BQ15" i="28"/>
  <c r="BQ91" i="28"/>
  <c r="BQ2" i="28"/>
  <c r="BQ80" i="28"/>
  <c r="BQ56" i="28"/>
  <c r="BQ20" i="28"/>
  <c r="BQ29" i="28"/>
  <c r="BQ87" i="28"/>
  <c r="BQ89" i="28" s="1"/>
  <c r="BQ82" i="28"/>
  <c r="AM39" i="28"/>
  <c r="AN73" i="28"/>
  <c r="AN34" i="28"/>
  <c r="AN99" i="28"/>
  <c r="AN29" i="34"/>
  <c r="BQ69" i="28" l="1"/>
  <c r="BS34" i="28"/>
  <c r="BS39" i="28" s="1"/>
  <c r="BS55" i="28"/>
  <c r="BS16" i="28"/>
  <c r="BS75" i="28"/>
  <c r="BS81" i="28"/>
  <c r="BS23" i="28"/>
  <c r="BS101" i="28"/>
  <c r="BS86" i="28"/>
  <c r="BS36" i="28"/>
  <c r="BS38" i="28" s="1"/>
  <c r="BQ22" i="34"/>
  <c r="BS62" i="28"/>
  <c r="BS58" i="28"/>
  <c r="BS84" i="28"/>
  <c r="BS99" i="28"/>
  <c r="BS60" i="28"/>
  <c r="BS88" i="28"/>
  <c r="BS19" i="28"/>
  <c r="BS21" i="28"/>
  <c r="BS73" i="28"/>
  <c r="BS7" i="28"/>
  <c r="BO20" i="34"/>
  <c r="BO24" i="34"/>
  <c r="BO25" i="34" s="1"/>
  <c r="BO26" i="34"/>
  <c r="BQ40" i="28"/>
  <c r="BQ30" i="28"/>
  <c r="BT8" i="28"/>
  <c r="BT6" i="28"/>
  <c r="BR21" i="34" s="1"/>
  <c r="BU2" i="27"/>
  <c r="BR54" i="28"/>
  <c r="BR91" i="28"/>
  <c r="BR59" i="28"/>
  <c r="BR82" i="28"/>
  <c r="BR28" i="28"/>
  <c r="BR80" i="28"/>
  <c r="BR2" i="28"/>
  <c r="BR15" i="28"/>
  <c r="BR17" i="28"/>
  <c r="BR20" i="28"/>
  <c r="BR65" i="28"/>
  <c r="BR56" i="28"/>
  <c r="BR85" i="28"/>
  <c r="BR29" i="28"/>
  <c r="BR26" i="28"/>
  <c r="BR41" i="28" s="1"/>
  <c r="BR94" i="28"/>
  <c r="BR68" i="28"/>
  <c r="BR57" i="28"/>
  <c r="BR66" i="28" s="1"/>
  <c r="BR93" i="28"/>
  <c r="BR22" i="28"/>
  <c r="BR87" i="28"/>
  <c r="BR89" i="28" s="1"/>
  <c r="BR83" i="28"/>
  <c r="BR92" i="28" s="1"/>
  <c r="BR61" i="28"/>
  <c r="BR63" i="28" s="1"/>
  <c r="BR18" i="28"/>
  <c r="BR27" i="28" s="1"/>
  <c r="BR67" i="28"/>
  <c r="BQ24" i="28"/>
  <c r="BQ42" i="28"/>
  <c r="BQ21" i="34"/>
  <c r="BP27" i="34"/>
  <c r="BP28" i="34" s="1"/>
  <c r="BP23" i="34"/>
  <c r="AO29" i="34"/>
  <c r="AN39" i="28"/>
  <c r="AO99" i="28"/>
  <c r="AO73" i="28"/>
  <c r="AO34" i="28"/>
  <c r="BR95" i="28" l="1"/>
  <c r="BU8" i="28"/>
  <c r="BV2" i="27"/>
  <c r="BU6" i="28"/>
  <c r="BQ23" i="34"/>
  <c r="BQ27" i="34"/>
  <c r="BQ28" i="34" s="1"/>
  <c r="BR69" i="28"/>
  <c r="BP24" i="34"/>
  <c r="BP25" i="34" s="1"/>
  <c r="BP26" i="34"/>
  <c r="BP20" i="34"/>
  <c r="BR30" i="28"/>
  <c r="BR40" i="28"/>
  <c r="BN45" i="28" s="1"/>
  <c r="BN46" i="28" s="1"/>
  <c r="BT58" i="28"/>
  <c r="BT73" i="28"/>
  <c r="BT55" i="28"/>
  <c r="BT88" i="28"/>
  <c r="BT60" i="28"/>
  <c r="BT23" i="28"/>
  <c r="BT36" i="28"/>
  <c r="BT38" i="28" s="1"/>
  <c r="BT34" i="28"/>
  <c r="BT39" i="28" s="1"/>
  <c r="BT62" i="28"/>
  <c r="BT75" i="28"/>
  <c r="BT21" i="28"/>
  <c r="BT99" i="28"/>
  <c r="BT101" i="28"/>
  <c r="BT19" i="28"/>
  <c r="BT81" i="28"/>
  <c r="BT84" i="28"/>
  <c r="BR22" i="34"/>
  <c r="BT16" i="28"/>
  <c r="BT86" i="28"/>
  <c r="BT7" i="28"/>
  <c r="BS28" i="28"/>
  <c r="BS83" i="28"/>
  <c r="BS92" i="28" s="1"/>
  <c r="BS68" i="28"/>
  <c r="BS18" i="28"/>
  <c r="BS27" i="28" s="1"/>
  <c r="BS17" i="28"/>
  <c r="BS87" i="28"/>
  <c r="BS89" i="28" s="1"/>
  <c r="BS80" i="28"/>
  <c r="BS2" i="28"/>
  <c r="BS57" i="28"/>
  <c r="BS66" i="28" s="1"/>
  <c r="BS82" i="28"/>
  <c r="BS26" i="28"/>
  <c r="BS41" i="28" s="1"/>
  <c r="BS65" i="28"/>
  <c r="BS61" i="28"/>
  <c r="BS63" i="28" s="1"/>
  <c r="BS15" i="28"/>
  <c r="BS54" i="28"/>
  <c r="BS29" i="28"/>
  <c r="BS20" i="28"/>
  <c r="BS93" i="28"/>
  <c r="BS67" i="28"/>
  <c r="BS69" i="28" s="1"/>
  <c r="BS85" i="28"/>
  <c r="BS56" i="28"/>
  <c r="BS59" i="28"/>
  <c r="BS22" i="28"/>
  <c r="BS91" i="28"/>
  <c r="BS94" i="28"/>
  <c r="BR24" i="28"/>
  <c r="BR42" i="28"/>
  <c r="AO39" i="28"/>
  <c r="AP29" i="34"/>
  <c r="AP73" i="28"/>
  <c r="AP34" i="28"/>
  <c r="AP99" i="28"/>
  <c r="BS42" i="28" l="1"/>
  <c r="BS24" i="28"/>
  <c r="BT22" i="28"/>
  <c r="BT61" i="28"/>
  <c r="BT63" i="28" s="1"/>
  <c r="BT83" i="28"/>
  <c r="BT92" i="28" s="1"/>
  <c r="BT82" i="28"/>
  <c r="BT17" i="28"/>
  <c r="BT85" i="28"/>
  <c r="BT67" i="28"/>
  <c r="BT54" i="28"/>
  <c r="BT93" i="28"/>
  <c r="BT18" i="28"/>
  <c r="BT27" i="28" s="1"/>
  <c r="BT28" i="28"/>
  <c r="BT20" i="28"/>
  <c r="BT29" i="28"/>
  <c r="BT26" i="28"/>
  <c r="BT41" i="28" s="1"/>
  <c r="BT80" i="28"/>
  <c r="BT2" i="28"/>
  <c r="BT65" i="28"/>
  <c r="BT68" i="28"/>
  <c r="BT59" i="28"/>
  <c r="BT87" i="28"/>
  <c r="BT89" i="28" s="1"/>
  <c r="BT15" i="28"/>
  <c r="BT91" i="28"/>
  <c r="BT94" i="28"/>
  <c r="BT56" i="28"/>
  <c r="BT57" i="28"/>
  <c r="BT66" i="28" s="1"/>
  <c r="BU23" i="28"/>
  <c r="BU99" i="28"/>
  <c r="BU101" i="28"/>
  <c r="BU36" i="28"/>
  <c r="BU38" i="28" s="1"/>
  <c r="BU58" i="28"/>
  <c r="BU60" i="28"/>
  <c r="BU55" i="28"/>
  <c r="BU88" i="28"/>
  <c r="BU86" i="28"/>
  <c r="BU19" i="28"/>
  <c r="BU34" i="28"/>
  <c r="BU39" i="28" s="1"/>
  <c r="BU21" i="28"/>
  <c r="BU62" i="28"/>
  <c r="BU75" i="28"/>
  <c r="BU81" i="28"/>
  <c r="BS22" i="34"/>
  <c r="BU73" i="28"/>
  <c r="BU84" i="28"/>
  <c r="BU16" i="28"/>
  <c r="BU7" i="28"/>
  <c r="BS95" i="28"/>
  <c r="BS30" i="28"/>
  <c r="BS40" i="28"/>
  <c r="BO45" i="28" s="1"/>
  <c r="BO46" i="28" s="1"/>
  <c r="BQ24" i="34"/>
  <c r="BQ25" i="34" s="1"/>
  <c r="BQ20" i="34"/>
  <c r="BQ26" i="34"/>
  <c r="BS21" i="34"/>
  <c r="BR23" i="34"/>
  <c r="BR27" i="34"/>
  <c r="BR28" i="34" s="1"/>
  <c r="BV8" i="28"/>
  <c r="BV6" i="28"/>
  <c r="BW2" i="27"/>
  <c r="AQ29" i="34"/>
  <c r="AP39" i="28"/>
  <c r="AQ73" i="28"/>
  <c r="AQ34" i="28"/>
  <c r="AQ99" i="28"/>
  <c r="BV62" i="28" l="1"/>
  <c r="BV55" i="28"/>
  <c r="BV75" i="28"/>
  <c r="BV36" i="28"/>
  <c r="BV38" i="28" s="1"/>
  <c r="BV16" i="28"/>
  <c r="BV23" i="28"/>
  <c r="BV101" i="28"/>
  <c r="BV73" i="28"/>
  <c r="BV99" i="28"/>
  <c r="BV58" i="28"/>
  <c r="BV21" i="28"/>
  <c r="BV19" i="28"/>
  <c r="BV86" i="28"/>
  <c r="BV88" i="28"/>
  <c r="BV84" i="28"/>
  <c r="BV81" i="28"/>
  <c r="BT22" i="34"/>
  <c r="BV34" i="28"/>
  <c r="BV39" i="28" s="1"/>
  <c r="BV60" i="28"/>
  <c r="BV7" i="28"/>
  <c r="BT95" i="28"/>
  <c r="BT24" i="28"/>
  <c r="BT42" i="28"/>
  <c r="BT21" i="34"/>
  <c r="BX2" i="27"/>
  <c r="BW8" i="28"/>
  <c r="BW6" i="28"/>
  <c r="BU21" i="34" s="1"/>
  <c r="BR20" i="34"/>
  <c r="BR26" i="34"/>
  <c r="BR24" i="34"/>
  <c r="BR25" i="34" s="1"/>
  <c r="BU18" i="28"/>
  <c r="BU27" i="28" s="1"/>
  <c r="BU91" i="28"/>
  <c r="BU67" i="28"/>
  <c r="BU15" i="28"/>
  <c r="BU54" i="28"/>
  <c r="BU94" i="28"/>
  <c r="BU80" i="28"/>
  <c r="BU17" i="28"/>
  <c r="BU20" i="28"/>
  <c r="BU68" i="28"/>
  <c r="BU59" i="28"/>
  <c r="BU87" i="28"/>
  <c r="BU89" i="28" s="1"/>
  <c r="BU28" i="28"/>
  <c r="BU65" i="28"/>
  <c r="BU22" i="28"/>
  <c r="BU26" i="28"/>
  <c r="BU41" i="28" s="1"/>
  <c r="BU57" i="28"/>
  <c r="BU66" i="28" s="1"/>
  <c r="BU82" i="28"/>
  <c r="BU56" i="28"/>
  <c r="BU85" i="28"/>
  <c r="BU29" i="28"/>
  <c r="BU83" i="28"/>
  <c r="BU92" i="28" s="1"/>
  <c r="BU2" i="28"/>
  <c r="BU93" i="28"/>
  <c r="BU61" i="28"/>
  <c r="BU63" i="28" s="1"/>
  <c r="BS23" i="34"/>
  <c r="BS27" i="34"/>
  <c r="BS28" i="34" s="1"/>
  <c r="BT40" i="28"/>
  <c r="BP45" i="28" s="1"/>
  <c r="BP46" i="28" s="1"/>
  <c r="BT30" i="28"/>
  <c r="BT69" i="28"/>
  <c r="AR99" i="28"/>
  <c r="AR34" i="28"/>
  <c r="AR73" i="28"/>
  <c r="AQ39" i="28"/>
  <c r="AR29" i="34"/>
  <c r="BU95" i="28" l="1"/>
  <c r="BW16" i="28"/>
  <c r="BW88" i="28"/>
  <c r="BW99" i="28"/>
  <c r="BW75" i="28"/>
  <c r="BW36" i="28"/>
  <c r="BW38" i="28" s="1"/>
  <c r="BW23" i="28"/>
  <c r="BW84" i="28"/>
  <c r="BW101" i="28"/>
  <c r="BW86" i="28"/>
  <c r="BW81" i="28"/>
  <c r="BW21" i="28"/>
  <c r="BW58" i="28"/>
  <c r="BW34" i="28"/>
  <c r="BW39" i="28" s="1"/>
  <c r="BW62" i="28"/>
  <c r="BW60" i="28"/>
  <c r="BW55" i="28"/>
  <c r="BW73" i="28"/>
  <c r="BW19" i="28"/>
  <c r="BU22" i="34"/>
  <c r="BW7" i="28"/>
  <c r="BT27" i="34"/>
  <c r="BT28" i="34" s="1"/>
  <c r="BT23" i="34"/>
  <c r="BS24" i="34"/>
  <c r="BS25" i="34" s="1"/>
  <c r="BS26" i="34"/>
  <c r="BS20" i="34"/>
  <c r="BX6" i="28"/>
  <c r="BV21" i="34" s="1"/>
  <c r="BX8" i="28"/>
  <c r="BY2" i="27"/>
  <c r="BV82" i="28"/>
  <c r="BV94" i="28"/>
  <c r="BV83" i="28"/>
  <c r="BV92" i="28" s="1"/>
  <c r="BV56" i="28"/>
  <c r="BV26" i="28"/>
  <c r="BV41" i="28" s="1"/>
  <c r="BV15" i="28"/>
  <c r="BV61" i="28"/>
  <c r="BV63" i="28" s="1"/>
  <c r="BV91" i="28"/>
  <c r="BV67" i="28"/>
  <c r="BV28" i="28"/>
  <c r="BV93" i="28"/>
  <c r="BV95" i="28" s="1"/>
  <c r="BV22" i="28"/>
  <c r="BV68" i="28"/>
  <c r="BV18" i="28"/>
  <c r="BV27" i="28" s="1"/>
  <c r="BV80" i="28"/>
  <c r="BV54" i="28"/>
  <c r="BV2" i="28"/>
  <c r="BV59" i="28"/>
  <c r="BV29" i="28"/>
  <c r="BV65" i="28"/>
  <c r="BV87" i="28"/>
  <c r="BV89" i="28" s="1"/>
  <c r="BV17" i="28"/>
  <c r="BV57" i="28"/>
  <c r="BV66" i="28" s="1"/>
  <c r="BV85" i="28"/>
  <c r="BV20" i="28"/>
  <c r="BU24" i="28"/>
  <c r="BU42" i="28"/>
  <c r="BU69" i="28"/>
  <c r="BU30" i="28"/>
  <c r="BU40" i="28"/>
  <c r="BQ45" i="28" s="1"/>
  <c r="BQ46" i="28" s="1"/>
  <c r="AS99" i="28"/>
  <c r="AS73" i="28"/>
  <c r="AS34" i="28"/>
  <c r="AS29" i="34"/>
  <c r="AR39" i="28"/>
  <c r="BV69" i="28" l="1"/>
  <c r="BX21" i="28"/>
  <c r="BX19" i="28"/>
  <c r="BX36" i="28"/>
  <c r="BX38" i="28" s="1"/>
  <c r="BX99" i="28"/>
  <c r="BX84" i="28"/>
  <c r="BX88" i="28"/>
  <c r="BX101" i="28"/>
  <c r="BX58" i="28"/>
  <c r="BX73" i="28"/>
  <c r="BX81" i="28"/>
  <c r="BX55" i="28"/>
  <c r="BX34" i="28"/>
  <c r="BX39" i="28" s="1"/>
  <c r="BX62" i="28"/>
  <c r="BV22" i="34"/>
  <c r="BX23" i="28"/>
  <c r="BX60" i="28"/>
  <c r="BX16" i="28"/>
  <c r="BX86" i="28"/>
  <c r="BX75" i="28"/>
  <c r="BX7" i="28"/>
  <c r="BV42" i="28"/>
  <c r="BV24" i="28"/>
  <c r="BW26" i="28"/>
  <c r="BW41" i="28" s="1"/>
  <c r="BW85" i="28"/>
  <c r="BW29" i="28"/>
  <c r="BW93" i="28"/>
  <c r="BW22" i="28"/>
  <c r="BW87" i="28"/>
  <c r="BW89" i="28" s="1"/>
  <c r="BW18" i="28"/>
  <c r="BW27" i="28" s="1"/>
  <c r="BW28" i="28"/>
  <c r="BW17" i="28"/>
  <c r="BW56" i="28"/>
  <c r="BW57" i="28"/>
  <c r="BW66" i="28" s="1"/>
  <c r="BW80" i="28"/>
  <c r="BW61" i="28"/>
  <c r="BW63" i="28" s="1"/>
  <c r="BW83" i="28"/>
  <c r="BW92" i="28" s="1"/>
  <c r="BW82" i="28"/>
  <c r="BW20" i="28"/>
  <c r="BW59" i="28"/>
  <c r="BW2" i="28"/>
  <c r="BW67" i="28"/>
  <c r="BW15" i="28"/>
  <c r="BW94" i="28"/>
  <c r="BW54" i="28"/>
  <c r="BW68" i="28"/>
  <c r="BW65" i="28"/>
  <c r="BW91" i="28"/>
  <c r="BU27" i="34"/>
  <c r="BU28" i="34" s="1"/>
  <c r="BU23" i="34"/>
  <c r="BV30" i="28"/>
  <c r="BV40" i="28"/>
  <c r="BR45" i="28" s="1"/>
  <c r="BR46" i="28" s="1"/>
  <c r="BZ2" i="27"/>
  <c r="BY6" i="28"/>
  <c r="BW21" i="34" s="1"/>
  <c r="BY8" i="28"/>
  <c r="BT20" i="34"/>
  <c r="BT26" i="34"/>
  <c r="BT24" i="34"/>
  <c r="BT25" i="34" s="1"/>
  <c r="AS39" i="28"/>
  <c r="AT34" i="28"/>
  <c r="AT99" i="28"/>
  <c r="AT73" i="28"/>
  <c r="AT29" i="34"/>
  <c r="BV23" i="34" l="1"/>
  <c r="BV27" i="34"/>
  <c r="BV28" i="34" s="1"/>
  <c r="BY34" i="28"/>
  <c r="BY39" i="28" s="1"/>
  <c r="BY101" i="28"/>
  <c r="BY86" i="28"/>
  <c r="BY36" i="28"/>
  <c r="BY38" i="28" s="1"/>
  <c r="BY19" i="28"/>
  <c r="BY23" i="28"/>
  <c r="BY88" i="28"/>
  <c r="BY16" i="28"/>
  <c r="BY75" i="28"/>
  <c r="BY58" i="28"/>
  <c r="BY81" i="28"/>
  <c r="BY73" i="28"/>
  <c r="BY21" i="28"/>
  <c r="BY62" i="28"/>
  <c r="BW22" i="34"/>
  <c r="BY60" i="28"/>
  <c r="BY99" i="28"/>
  <c r="BY55" i="28"/>
  <c r="BY84" i="28"/>
  <c r="BY7" i="28"/>
  <c r="BW24" i="28"/>
  <c r="BW42" i="28"/>
  <c r="BU20" i="34"/>
  <c r="BU24" i="34"/>
  <c r="BU25" i="34" s="1"/>
  <c r="BU26" i="34"/>
  <c r="BW69" i="28"/>
  <c r="BW30" i="28"/>
  <c r="BW40" i="28"/>
  <c r="BS45" i="28" s="1"/>
  <c r="BS46" i="28" s="1"/>
  <c r="BX28" i="28"/>
  <c r="BX2" i="28"/>
  <c r="BX80" i="28"/>
  <c r="BX87" i="28"/>
  <c r="BX89" i="28" s="1"/>
  <c r="BX68" i="28"/>
  <c r="BX15" i="28"/>
  <c r="BX93" i="28"/>
  <c r="BX59" i="28"/>
  <c r="BX56" i="28"/>
  <c r="BX29" i="28"/>
  <c r="BX85" i="28"/>
  <c r="BX82" i="28"/>
  <c r="BX54" i="28"/>
  <c r="BX57" i="28"/>
  <c r="BX66" i="28" s="1"/>
  <c r="BX94" i="28"/>
  <c r="BX67" i="28"/>
  <c r="BX20" i="28"/>
  <c r="BX17" i="28"/>
  <c r="BX26" i="28"/>
  <c r="BX41" i="28" s="1"/>
  <c r="BX61" i="28"/>
  <c r="BX63" i="28" s="1"/>
  <c r="BX18" i="28"/>
  <c r="BX27" i="28" s="1"/>
  <c r="BX65" i="28"/>
  <c r="BX83" i="28"/>
  <c r="BX92" i="28" s="1"/>
  <c r="BX22" i="28"/>
  <c r="BX91" i="28"/>
  <c r="CA2" i="27"/>
  <c r="BZ8" i="28"/>
  <c r="BZ6" i="28"/>
  <c r="BX21" i="34" s="1"/>
  <c r="BW95" i="28"/>
  <c r="AU29" i="34"/>
  <c r="AT39" i="28"/>
  <c r="AU99" i="28"/>
  <c r="AU34" i="28"/>
  <c r="AU73" i="28"/>
  <c r="BX69" i="28" l="1"/>
  <c r="BX95" i="28"/>
  <c r="BY26" i="28"/>
  <c r="BY41" i="28" s="1"/>
  <c r="BY57" i="28"/>
  <c r="BY66" i="28" s="1"/>
  <c r="BY56" i="28"/>
  <c r="BY2" i="28"/>
  <c r="BY85" i="28"/>
  <c r="BY61" i="28"/>
  <c r="BY63" i="28" s="1"/>
  <c r="BY83" i="28"/>
  <c r="BY92" i="28" s="1"/>
  <c r="BY93" i="28"/>
  <c r="BY18" i="28"/>
  <c r="BY27" i="28" s="1"/>
  <c r="BY68" i="28"/>
  <c r="BY17" i="28"/>
  <c r="BY15" i="28"/>
  <c r="BY67" i="28"/>
  <c r="BY54" i="28"/>
  <c r="BY94" i="28"/>
  <c r="BY82" i="28"/>
  <c r="BY80" i="28"/>
  <c r="BY29" i="28"/>
  <c r="BY20" i="28"/>
  <c r="BY87" i="28"/>
  <c r="BY89" i="28" s="1"/>
  <c r="BY59" i="28"/>
  <c r="BY91" i="28"/>
  <c r="BY28" i="28"/>
  <c r="BY65" i="28"/>
  <c r="BY22" i="28"/>
  <c r="BW27" i="34"/>
  <c r="BW28" i="34" s="1"/>
  <c r="BW23" i="34"/>
  <c r="BV24" i="34"/>
  <c r="BV25" i="34" s="1"/>
  <c r="BV20" i="34"/>
  <c r="BV26" i="34"/>
  <c r="BZ55" i="28"/>
  <c r="BZ99" i="28"/>
  <c r="BX22" i="34"/>
  <c r="BZ84" i="28"/>
  <c r="BZ34" i="28"/>
  <c r="BZ39" i="28" s="1"/>
  <c r="BZ101" i="28"/>
  <c r="BZ36" i="28"/>
  <c r="BZ38" i="28" s="1"/>
  <c r="BZ81" i="28"/>
  <c r="BZ21" i="28"/>
  <c r="BZ62" i="28"/>
  <c r="BZ60" i="28"/>
  <c r="BZ19" i="28"/>
  <c r="BZ16" i="28"/>
  <c r="BZ88" i="28"/>
  <c r="BZ23" i="28"/>
  <c r="BZ75" i="28"/>
  <c r="BZ58" i="28"/>
  <c r="BZ86" i="28"/>
  <c r="BZ73" i="28"/>
  <c r="BZ7" i="28"/>
  <c r="BX42" i="28"/>
  <c r="BX24" i="28"/>
  <c r="BX40" i="28"/>
  <c r="BT45" i="28" s="1"/>
  <c r="BT46" i="28" s="1"/>
  <c r="BX30" i="28"/>
  <c r="CB2" i="27"/>
  <c r="CA6" i="28"/>
  <c r="BY21" i="34" s="1"/>
  <c r="CA8" i="28"/>
  <c r="AV99" i="28"/>
  <c r="AV34" i="28"/>
  <c r="AV73" i="28"/>
  <c r="AV29" i="34"/>
  <c r="AU39" i="28"/>
  <c r="BY69" i="28" l="1"/>
  <c r="BX23" i="34"/>
  <c r="BX27" i="34"/>
  <c r="BX28" i="34" s="1"/>
  <c r="CB6" i="28"/>
  <c r="BZ21" i="34" s="1"/>
  <c r="CB8" i="28"/>
  <c r="CC2" i="27"/>
  <c r="BY24" i="28"/>
  <c r="BY42" i="28"/>
  <c r="BZ15" i="28"/>
  <c r="BZ82" i="28"/>
  <c r="BZ20" i="28"/>
  <c r="BZ68" i="28"/>
  <c r="BZ57" i="28"/>
  <c r="BZ66" i="28" s="1"/>
  <c r="BZ29" i="28"/>
  <c r="BZ87" i="28"/>
  <c r="BZ89" i="28" s="1"/>
  <c r="BZ28" i="28"/>
  <c r="BZ22" i="28"/>
  <c r="BZ56" i="28"/>
  <c r="BZ61" i="28"/>
  <c r="BZ63" i="28" s="1"/>
  <c r="BZ2" i="28"/>
  <c r="BZ59" i="28"/>
  <c r="BZ93" i="28"/>
  <c r="BZ18" i="28"/>
  <c r="BZ27" i="28" s="1"/>
  <c r="BZ94" i="28"/>
  <c r="BZ83" i="28"/>
  <c r="BZ92" i="28" s="1"/>
  <c r="BZ91" i="28"/>
  <c r="BZ26" i="28"/>
  <c r="BZ41" i="28" s="1"/>
  <c r="BZ80" i="28"/>
  <c r="BZ54" i="28"/>
  <c r="BZ17" i="28"/>
  <c r="BZ67" i="28"/>
  <c r="BZ85" i="28"/>
  <c r="BZ65" i="28"/>
  <c r="BW26" i="34"/>
  <c r="BW24" i="34"/>
  <c r="BW25" i="34" s="1"/>
  <c r="BW20" i="34"/>
  <c r="BY40" i="28"/>
  <c r="BU45" i="28" s="1"/>
  <c r="BU46" i="28" s="1"/>
  <c r="BY30" i="28"/>
  <c r="BY95" i="28"/>
  <c r="CA99" i="28"/>
  <c r="CA81" i="28"/>
  <c r="CA34" i="28"/>
  <c r="CA39" i="28" s="1"/>
  <c r="CA58" i="28"/>
  <c r="BY22" i="34"/>
  <c r="CA19" i="28"/>
  <c r="CA88" i="28"/>
  <c r="CA55" i="28"/>
  <c r="CA86" i="28"/>
  <c r="CA60" i="28"/>
  <c r="CA23" i="28"/>
  <c r="CA101" i="28"/>
  <c r="CA16" i="28"/>
  <c r="CA62" i="28"/>
  <c r="CA73" i="28"/>
  <c r="CA21" i="28"/>
  <c r="CA75" i="28"/>
  <c r="CA36" i="28"/>
  <c r="CA38" i="28" s="1"/>
  <c r="CA84" i="28"/>
  <c r="CA7" i="28"/>
  <c r="AW29" i="34"/>
  <c r="AV39" i="28"/>
  <c r="AW73" i="28"/>
  <c r="AW99" i="28"/>
  <c r="AW34" i="28"/>
  <c r="BZ69" i="28" l="1"/>
  <c r="BY27" i="34"/>
  <c r="BY28" i="34" s="1"/>
  <c r="BY23" i="34"/>
  <c r="BZ95" i="28"/>
  <c r="CA56" i="28"/>
  <c r="CA54" i="28"/>
  <c r="CA29" i="28"/>
  <c r="CA22" i="28"/>
  <c r="CA67" i="28"/>
  <c r="CA26" i="28"/>
  <c r="CA41" i="28" s="1"/>
  <c r="CA85" i="28"/>
  <c r="CA65" i="28"/>
  <c r="CA28" i="28"/>
  <c r="CA68" i="28"/>
  <c r="CA17" i="28"/>
  <c r="CA87" i="28"/>
  <c r="CA89" i="28" s="1"/>
  <c r="CA80" i="28"/>
  <c r="CA93" i="28"/>
  <c r="CA83" i="28"/>
  <c r="CA92" i="28" s="1"/>
  <c r="CA82" i="28"/>
  <c r="CA15" i="28"/>
  <c r="CA61" i="28"/>
  <c r="CA63" i="28" s="1"/>
  <c r="CA59" i="28"/>
  <c r="CA57" i="28"/>
  <c r="CA66" i="28" s="1"/>
  <c r="CA94" i="28"/>
  <c r="CA20" i="28"/>
  <c r="CA91" i="28"/>
  <c r="CA18" i="28"/>
  <c r="CA27" i="28" s="1"/>
  <c r="CA2" i="28"/>
  <c r="BZ24" i="28"/>
  <c r="BZ42" i="28"/>
  <c r="CC6" i="28"/>
  <c r="CA21" i="34" s="1"/>
  <c r="CC8" i="28"/>
  <c r="CD2" i="27"/>
  <c r="BX24" i="34"/>
  <c r="BX25" i="34" s="1"/>
  <c r="BX26" i="34"/>
  <c r="BX20" i="34"/>
  <c r="BZ40" i="28"/>
  <c r="BV45" i="28" s="1"/>
  <c r="BV46" i="28" s="1"/>
  <c r="BZ30" i="28"/>
  <c r="CB23" i="28"/>
  <c r="CB73" i="28"/>
  <c r="CB16" i="28"/>
  <c r="CB86" i="28"/>
  <c r="BZ22" i="34"/>
  <c r="CB55" i="28"/>
  <c r="CB58" i="28"/>
  <c r="CB19" i="28"/>
  <c r="CB84" i="28"/>
  <c r="CB34" i="28"/>
  <c r="CB39" i="28" s="1"/>
  <c r="CB99" i="28"/>
  <c r="CB21" i="28"/>
  <c r="CB101" i="28"/>
  <c r="CB81" i="28"/>
  <c r="CB75" i="28"/>
  <c r="CB36" i="28"/>
  <c r="CB38" i="28" s="1"/>
  <c r="CB88" i="28"/>
  <c r="CB62" i="28"/>
  <c r="CB60" i="28"/>
  <c r="CB7" i="28"/>
  <c r="AX34" i="28"/>
  <c r="AX99" i="28"/>
  <c r="AX73" i="28"/>
  <c r="AW39" i="28"/>
  <c r="AX29" i="34"/>
  <c r="CA69" i="28" l="1"/>
  <c r="CA30" i="28"/>
  <c r="CA40" i="28"/>
  <c r="BW45" i="28" s="1"/>
  <c r="BW46" i="28" s="1"/>
  <c r="BZ27" i="34"/>
  <c r="BZ28" i="34" s="1"/>
  <c r="BZ23" i="34"/>
  <c r="CE2" i="27"/>
  <c r="CD8" i="28"/>
  <c r="CD6" i="28"/>
  <c r="CB21" i="34" s="1"/>
  <c r="CA95" i="28"/>
  <c r="CA24" i="28"/>
  <c r="CA42" i="28"/>
  <c r="CB83" i="28"/>
  <c r="CB92" i="28" s="1"/>
  <c r="CB22" i="28"/>
  <c r="CB67" i="28"/>
  <c r="CB59" i="28"/>
  <c r="CB18" i="28"/>
  <c r="CB27" i="28" s="1"/>
  <c r="CB82" i="28"/>
  <c r="CB85" i="28"/>
  <c r="CB17" i="28"/>
  <c r="CB65" i="28"/>
  <c r="CB26" i="28"/>
  <c r="CB41" i="28" s="1"/>
  <c r="CB93" i="28"/>
  <c r="CB28" i="28"/>
  <c r="CB80" i="28"/>
  <c r="CB15" i="28"/>
  <c r="CB87" i="28"/>
  <c r="CB89" i="28" s="1"/>
  <c r="CB57" i="28"/>
  <c r="CB66" i="28" s="1"/>
  <c r="CB68" i="28"/>
  <c r="CB94" i="28"/>
  <c r="CB2" i="28"/>
  <c r="CB20" i="28"/>
  <c r="CB56" i="28"/>
  <c r="CB91" i="28"/>
  <c r="CB54" i="28"/>
  <c r="CB61" i="28"/>
  <c r="CB63" i="28" s="1"/>
  <c r="CB29" i="28"/>
  <c r="CC34" i="28"/>
  <c r="CC39" i="28" s="1"/>
  <c r="CC55" i="28"/>
  <c r="CC88" i="28"/>
  <c r="CC16" i="28"/>
  <c r="CC99" i="28"/>
  <c r="CA22" i="34"/>
  <c r="CC75" i="28"/>
  <c r="CC60" i="28"/>
  <c r="CC21" i="28"/>
  <c r="CC81" i="28"/>
  <c r="CC58" i="28"/>
  <c r="CC23" i="28"/>
  <c r="CC86" i="28"/>
  <c r="CC62" i="28"/>
  <c r="CC84" i="28"/>
  <c r="CC36" i="28"/>
  <c r="CC38" i="28" s="1"/>
  <c r="CC101" i="28"/>
  <c r="CC19" i="28"/>
  <c r="CC73" i="28"/>
  <c r="CC7" i="28"/>
  <c r="BY24" i="34"/>
  <c r="BY25" i="34" s="1"/>
  <c r="BY20" i="34"/>
  <c r="BY26" i="34"/>
  <c r="AX39" i="28"/>
  <c r="AY99" i="28"/>
  <c r="AY73" i="28"/>
  <c r="AY34" i="28"/>
  <c r="AY29" i="34"/>
  <c r="CB42" i="28" l="1"/>
  <c r="CB24" i="28"/>
  <c r="BZ20" i="34"/>
  <c r="BZ26" i="34"/>
  <c r="BZ24" i="34"/>
  <c r="BZ25" i="34" s="1"/>
  <c r="CA27" i="34"/>
  <c r="CA28" i="34" s="1"/>
  <c r="CA23" i="34"/>
  <c r="CB30" i="28"/>
  <c r="CB40" i="28"/>
  <c r="CB95" i="28"/>
  <c r="CB69" i="28"/>
  <c r="CD58" i="28"/>
  <c r="CD84" i="28"/>
  <c r="CD101" i="28"/>
  <c r="CD36" i="28"/>
  <c r="CD38" i="28" s="1"/>
  <c r="CD99" i="28"/>
  <c r="CD86" i="28"/>
  <c r="CD62" i="28"/>
  <c r="CD73" i="28"/>
  <c r="CD19" i="28"/>
  <c r="CD21" i="28"/>
  <c r="CD34" i="28"/>
  <c r="CD39" i="28" s="1"/>
  <c r="CD23" i="28"/>
  <c r="CB22" i="34"/>
  <c r="CD75" i="28"/>
  <c r="CD81" i="28"/>
  <c r="CD88" i="28"/>
  <c r="CD60" i="28"/>
  <c r="CD55" i="28"/>
  <c r="CD16" i="28"/>
  <c r="CD7" i="28"/>
  <c r="CC85" i="28"/>
  <c r="CC57" i="28"/>
  <c r="CC66" i="28" s="1"/>
  <c r="CC67" i="28"/>
  <c r="CC94" i="28"/>
  <c r="CC59" i="28"/>
  <c r="CC56" i="28"/>
  <c r="CC82" i="28"/>
  <c r="CC20" i="28"/>
  <c r="CC80" i="28"/>
  <c r="CC91" i="28"/>
  <c r="CC22" i="28"/>
  <c r="CC65" i="28"/>
  <c r="CC61" i="28"/>
  <c r="CC63" i="28" s="1"/>
  <c r="CC87" i="28"/>
  <c r="CC89" i="28" s="1"/>
  <c r="CC26" i="28"/>
  <c r="CC41" i="28" s="1"/>
  <c r="CC15" i="28"/>
  <c r="CC93" i="28"/>
  <c r="CC95" i="28" s="1"/>
  <c r="CC83" i="28"/>
  <c r="CC92" i="28" s="1"/>
  <c r="CC17" i="28"/>
  <c r="CC28" i="28"/>
  <c r="CC2" i="28"/>
  <c r="CC18" i="28"/>
  <c r="CC27" i="28" s="1"/>
  <c r="CC29" i="28"/>
  <c r="CC54" i="28"/>
  <c r="CC68" i="28"/>
  <c r="CE6" i="28"/>
  <c r="CE8" i="28"/>
  <c r="CF2" i="27"/>
  <c r="CG2" i="27" s="1"/>
  <c r="CH2" i="27" s="1"/>
  <c r="CI2" i="27" s="1"/>
  <c r="CJ2" i="27" s="1"/>
  <c r="CK2" i="27" s="1"/>
  <c r="CL2" i="27" s="1"/>
  <c r="CM2" i="27" s="1"/>
  <c r="CN2" i="27" s="1"/>
  <c r="CO2" i="27" s="1"/>
  <c r="CP2" i="27" s="1"/>
  <c r="CQ2" i="27" s="1"/>
  <c r="CR2" i="27" s="1"/>
  <c r="CS2" i="27" s="1"/>
  <c r="CT2" i="27" s="1"/>
  <c r="CU2" i="27" s="1"/>
  <c r="CV2" i="27" s="1"/>
  <c r="CW2" i="27" s="1"/>
  <c r="CX2" i="27" s="1"/>
  <c r="CY2" i="27" s="1"/>
  <c r="CZ2" i="27" s="1"/>
  <c r="DA2" i="27" s="1"/>
  <c r="DB2" i="27" s="1"/>
  <c r="DC2" i="27" s="1"/>
  <c r="DD2" i="27" s="1"/>
  <c r="DE2" i="27" s="1"/>
  <c r="DF2" i="27" s="1"/>
  <c r="DG2" i="27" s="1"/>
  <c r="DH2" i="27" s="1"/>
  <c r="DI2" i="27" s="1"/>
  <c r="DJ2" i="27" s="1"/>
  <c r="DK2" i="27" s="1"/>
  <c r="DL2" i="27" s="1"/>
  <c r="AZ34" i="28"/>
  <c r="AZ99" i="28"/>
  <c r="AZ73" i="28"/>
  <c r="AZ29" i="34"/>
  <c r="AY39" i="28"/>
  <c r="CE73" i="28" l="1"/>
  <c r="CE86" i="28"/>
  <c r="CE84" i="28"/>
  <c r="CE55" i="28"/>
  <c r="CE75" i="28"/>
  <c r="CE36" i="28"/>
  <c r="CE38" i="28" s="1"/>
  <c r="CE19" i="28"/>
  <c r="CE81" i="28"/>
  <c r="CE99" i="28"/>
  <c r="CE62" i="28"/>
  <c r="CE16" i="28"/>
  <c r="CC22" i="34"/>
  <c r="CE60" i="28"/>
  <c r="CE34" i="28"/>
  <c r="CE39" i="28" s="1"/>
  <c r="CE23" i="28"/>
  <c r="CE58" i="28"/>
  <c r="CE21" i="28"/>
  <c r="CE88" i="28"/>
  <c r="CE101" i="28"/>
  <c r="CE7" i="28"/>
  <c r="CC42" i="28"/>
  <c r="CC24" i="28"/>
  <c r="CD94" i="28"/>
  <c r="CD22" i="28"/>
  <c r="CD65" i="28"/>
  <c r="CD91" i="28"/>
  <c r="CD82" i="28"/>
  <c r="CD54" i="28"/>
  <c r="CD56" i="28"/>
  <c r="CD83" i="28"/>
  <c r="CD92" i="28" s="1"/>
  <c r="CD93" i="28"/>
  <c r="CD95" i="28" s="1"/>
  <c r="CD57" i="28"/>
  <c r="CD66" i="28" s="1"/>
  <c r="CD17" i="28"/>
  <c r="CD2" i="28"/>
  <c r="CD15" i="28"/>
  <c r="CD29" i="28"/>
  <c r="CD59" i="28"/>
  <c r="CD87" i="28"/>
  <c r="CD89" i="28" s="1"/>
  <c r="CD18" i="28"/>
  <c r="CD27" i="28" s="1"/>
  <c r="CD80" i="28"/>
  <c r="CD67" i="28"/>
  <c r="CD28" i="28"/>
  <c r="CD61" i="28"/>
  <c r="CD63" i="28" s="1"/>
  <c r="CD20" i="28"/>
  <c r="CD68" i="28"/>
  <c r="CD26" i="28"/>
  <c r="CD41" i="28" s="1"/>
  <c r="CD85" i="28"/>
  <c r="CA20" i="34"/>
  <c r="CA24" i="34"/>
  <c r="CA25" i="34" s="1"/>
  <c r="CA26" i="34"/>
  <c r="CC21" i="34"/>
  <c r="T49" i="14"/>
  <c r="T41" i="17" s="1"/>
  <c r="T42" i="17" s="1"/>
  <c r="J49" i="14"/>
  <c r="J41" i="17" s="1"/>
  <c r="J42" i="17" s="1"/>
  <c r="P49" i="14"/>
  <c r="P41" i="17" s="1"/>
  <c r="P42" i="17" s="1"/>
  <c r="Q49" i="14"/>
  <c r="Q41" i="17" s="1"/>
  <c r="Q42" i="17" s="1"/>
  <c r="H31" i="14"/>
  <c r="H28" i="17" s="1"/>
  <c r="H29" i="17" s="1"/>
  <c r="F49" i="14"/>
  <c r="L49" i="14"/>
  <c r="L41" i="17" s="1"/>
  <c r="L42" i="17" s="1"/>
  <c r="X49" i="14"/>
  <c r="X41" i="17" s="1"/>
  <c r="X42" i="17" s="1"/>
  <c r="M49" i="14"/>
  <c r="M41" i="17" s="1"/>
  <c r="M42" i="17" s="1"/>
  <c r="Z49" i="14"/>
  <c r="Z41" i="17" s="1"/>
  <c r="Z42" i="17" s="1"/>
  <c r="S49" i="14"/>
  <c r="S41" i="17" s="1"/>
  <c r="S42" i="17" s="1"/>
  <c r="V31" i="14"/>
  <c r="V28" i="17" s="1"/>
  <c r="V29" i="17" s="1"/>
  <c r="M31" i="14"/>
  <c r="M28" i="17" s="1"/>
  <c r="M29" i="17" s="1"/>
  <c r="O49" i="14"/>
  <c r="O41" i="17" s="1"/>
  <c r="O42" i="17" s="1"/>
  <c r="H49" i="14"/>
  <c r="H41" i="17" s="1"/>
  <c r="H42" i="17" s="1"/>
  <c r="R31" i="14"/>
  <c r="R28" i="17" s="1"/>
  <c r="R29" i="17" s="1"/>
  <c r="AD31" i="14"/>
  <c r="AD28" i="17" s="1"/>
  <c r="AD29" i="17" s="1"/>
  <c r="K49" i="14"/>
  <c r="K41" i="17" s="1"/>
  <c r="K42" i="17" s="1"/>
  <c r="L31" i="14"/>
  <c r="L28" i="17" s="1"/>
  <c r="L29" i="17" s="1"/>
  <c r="R49" i="14"/>
  <c r="R41" i="17" s="1"/>
  <c r="R42" i="17" s="1"/>
  <c r="W31" i="14"/>
  <c r="W28" i="17" s="1"/>
  <c r="W29" i="17" s="1"/>
  <c r="G49" i="14"/>
  <c r="G41" i="17" s="1"/>
  <c r="G42" i="17" s="1"/>
  <c r="S31" i="14"/>
  <c r="S28" i="17" s="1"/>
  <c r="S29" i="17" s="1"/>
  <c r="K31" i="14"/>
  <c r="K28" i="17" s="1"/>
  <c r="K29" i="17" s="1"/>
  <c r="T31" i="14"/>
  <c r="T28" i="17" s="1"/>
  <c r="T29" i="17" s="1"/>
  <c r="Z31" i="14"/>
  <c r="Z28" i="17" s="1"/>
  <c r="Z29" i="17" s="1"/>
  <c r="Y31" i="14"/>
  <c r="Y28" i="17" s="1"/>
  <c r="Y29" i="17" s="1"/>
  <c r="I49" i="14"/>
  <c r="I41" i="17" s="1"/>
  <c r="I42" i="17" s="1"/>
  <c r="Y49" i="14"/>
  <c r="Y41" i="17" s="1"/>
  <c r="Y42" i="17" s="1"/>
  <c r="W49" i="14"/>
  <c r="W41" i="17" s="1"/>
  <c r="W42" i="17" s="1"/>
  <c r="AB49" i="14"/>
  <c r="AB41" i="17" s="1"/>
  <c r="AB42" i="17" s="1"/>
  <c r="V49" i="14"/>
  <c r="V41" i="17" s="1"/>
  <c r="V42" i="17" s="1"/>
  <c r="AA49" i="14"/>
  <c r="AA41" i="17" s="1"/>
  <c r="AA42" i="17" s="1"/>
  <c r="N49" i="14"/>
  <c r="N41" i="17" s="1"/>
  <c r="N42" i="17" s="1"/>
  <c r="J31" i="14"/>
  <c r="J28" i="17" s="1"/>
  <c r="J29" i="17" s="1"/>
  <c r="U49" i="14"/>
  <c r="U41" i="17" s="1"/>
  <c r="U42" i="17" s="1"/>
  <c r="AC49" i="14"/>
  <c r="AC41" i="17" s="1"/>
  <c r="AC42" i="17" s="1"/>
  <c r="AD49" i="14"/>
  <c r="AD41" i="17" s="1"/>
  <c r="AD42" i="17" s="1"/>
  <c r="AC31" i="14"/>
  <c r="AC28" i="17" s="1"/>
  <c r="AC29" i="17" s="1"/>
  <c r="I31" i="14"/>
  <c r="I28" i="17" s="1"/>
  <c r="I29" i="17" s="1"/>
  <c r="G31" i="14"/>
  <c r="G28" i="17" s="1"/>
  <c r="G29" i="17" s="1"/>
  <c r="P31" i="14"/>
  <c r="P28" i="17" s="1"/>
  <c r="P29" i="17" s="1"/>
  <c r="AB31" i="14"/>
  <c r="AB28" i="17" s="1"/>
  <c r="AB29" i="17" s="1"/>
  <c r="Q31" i="14"/>
  <c r="Q28" i="17" s="1"/>
  <c r="Q29" i="17" s="1"/>
  <c r="X31" i="14"/>
  <c r="X28" i="17" s="1"/>
  <c r="X29" i="17" s="1"/>
  <c r="AA31" i="14"/>
  <c r="AA28" i="17" s="1"/>
  <c r="AA29" i="17" s="1"/>
  <c r="U31" i="14"/>
  <c r="U28" i="17" s="1"/>
  <c r="U29" i="17" s="1"/>
  <c r="O31" i="14"/>
  <c r="O28" i="17" s="1"/>
  <c r="O29" i="17" s="1"/>
  <c r="F31" i="14"/>
  <c r="N31" i="14"/>
  <c r="N28" i="17" s="1"/>
  <c r="N29" i="17" s="1"/>
  <c r="CC69" i="28"/>
  <c r="CB45" i="28"/>
  <c r="CB46" i="28" s="1"/>
  <c r="BX45" i="28"/>
  <c r="BX46" i="28" s="1"/>
  <c r="CC40" i="28"/>
  <c r="CC30" i="28"/>
  <c r="CB27" i="34"/>
  <c r="CB28" i="34" s="1"/>
  <c r="CB23" i="34"/>
  <c r="BL60" i="28"/>
  <c r="BM60" i="28"/>
  <c r="BL86" i="28"/>
  <c r="BM86" i="28"/>
  <c r="BL55" i="28"/>
  <c r="BM55" i="28"/>
  <c r="BL21" i="28"/>
  <c r="BM21" i="28"/>
  <c r="BL16" i="28"/>
  <c r="BM16" i="28"/>
  <c r="BL81" i="28"/>
  <c r="BM81" i="28"/>
  <c r="BE60" i="28"/>
  <c r="BF60" i="28"/>
  <c r="BG60" i="28"/>
  <c r="BH60" i="28"/>
  <c r="BI60" i="28"/>
  <c r="BJ60" i="28"/>
  <c r="BK60" i="28"/>
  <c r="BE16" i="28"/>
  <c r="BF16" i="28"/>
  <c r="BG16" i="28"/>
  <c r="BH16" i="28"/>
  <c r="BI16" i="28"/>
  <c r="BJ16" i="28"/>
  <c r="BK16" i="28"/>
  <c r="BE86" i="28"/>
  <c r="BF86" i="28"/>
  <c r="BG86" i="28"/>
  <c r="BH86" i="28"/>
  <c r="BI86" i="28"/>
  <c r="BJ86" i="28"/>
  <c r="BK86" i="28"/>
  <c r="BE81" i="28"/>
  <c r="BF81" i="28"/>
  <c r="BG81" i="28"/>
  <c r="BH81" i="28"/>
  <c r="BI81" i="28"/>
  <c r="BJ81" i="28"/>
  <c r="BK81" i="28"/>
  <c r="BE55" i="28"/>
  <c r="BF55" i="28"/>
  <c r="BG55" i="28"/>
  <c r="BH55" i="28"/>
  <c r="BI55" i="28"/>
  <c r="BJ55" i="28"/>
  <c r="BK55" i="28"/>
  <c r="BE21" i="28"/>
  <c r="BF21" i="28"/>
  <c r="BG21" i="28"/>
  <c r="BH21" i="28"/>
  <c r="BI21" i="28"/>
  <c r="BJ21" i="28"/>
  <c r="BK21" i="28"/>
  <c r="AF60" i="28"/>
  <c r="AG60" i="28"/>
  <c r="AH60" i="28"/>
  <c r="AI60" i="28"/>
  <c r="AJ60" i="28"/>
  <c r="AK60" i="28"/>
  <c r="AL60" i="28"/>
  <c r="AM60" i="28"/>
  <c r="AN60" i="28"/>
  <c r="AO60" i="28"/>
  <c r="AP60" i="28"/>
  <c r="AQ60" i="28"/>
  <c r="AR60" i="28"/>
  <c r="AS60" i="28"/>
  <c r="AT60" i="28"/>
  <c r="AU60" i="28"/>
  <c r="AV60" i="28"/>
  <c r="AW60" i="28"/>
  <c r="AX60" i="28"/>
  <c r="AY60" i="28"/>
  <c r="AZ60" i="28"/>
  <c r="BA60" i="28"/>
  <c r="BB60" i="28"/>
  <c r="BC60" i="28"/>
  <c r="BD60" i="28"/>
  <c r="AZ39" i="28"/>
  <c r="AF86" i="28"/>
  <c r="AG86" i="28"/>
  <c r="AH86" i="28"/>
  <c r="AI86" i="28"/>
  <c r="AJ86" i="28"/>
  <c r="AK86" i="28"/>
  <c r="AL86" i="28"/>
  <c r="AM86" i="28"/>
  <c r="AN86" i="28"/>
  <c r="AO86" i="28"/>
  <c r="AP86" i="28"/>
  <c r="AQ86" i="28"/>
  <c r="AR86" i="28"/>
  <c r="AS86" i="28"/>
  <c r="AT86" i="28"/>
  <c r="AU86" i="28"/>
  <c r="AV86" i="28"/>
  <c r="AW86" i="28"/>
  <c r="AX86" i="28"/>
  <c r="AY86" i="28"/>
  <c r="AZ86" i="28"/>
  <c r="BA86" i="28"/>
  <c r="BB86" i="28"/>
  <c r="BC86" i="28"/>
  <c r="BD86" i="28"/>
  <c r="BA34" i="28"/>
  <c r="BA73" i="28"/>
  <c r="BA99" i="28"/>
  <c r="AF55" i="28"/>
  <c r="AG55" i="28"/>
  <c r="AH55" i="28"/>
  <c r="AI55" i="28"/>
  <c r="AJ55" i="28"/>
  <c r="AK55" i="28"/>
  <c r="AL55" i="28"/>
  <c r="AM55" i="28"/>
  <c r="AN55" i="28"/>
  <c r="AO55" i="28"/>
  <c r="AP55" i="28"/>
  <c r="AQ55" i="28"/>
  <c r="AR55" i="28"/>
  <c r="AS55" i="28"/>
  <c r="AT55" i="28"/>
  <c r="AU55" i="28"/>
  <c r="AV55" i="28"/>
  <c r="AW55" i="28"/>
  <c r="AX55" i="28"/>
  <c r="AY55" i="28"/>
  <c r="AZ55" i="28"/>
  <c r="BA55" i="28"/>
  <c r="BB55" i="28"/>
  <c r="BC55" i="28"/>
  <c r="BD55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AR21" i="28"/>
  <c r="AS21" i="28"/>
  <c r="AT21" i="28"/>
  <c r="AU21" i="28"/>
  <c r="AV21" i="28"/>
  <c r="AW21" i="28"/>
  <c r="AX21" i="28"/>
  <c r="AY21" i="28"/>
  <c r="AZ21" i="28"/>
  <c r="BA21" i="28"/>
  <c r="BB21" i="28"/>
  <c r="BC21" i="28"/>
  <c r="BD21" i="28"/>
  <c r="BA29" i="34"/>
  <c r="AF16" i="28"/>
  <c r="AG16" i="28"/>
  <c r="AH16" i="28"/>
  <c r="AI16" i="28"/>
  <c r="AJ16" i="28"/>
  <c r="AK16" i="28"/>
  <c r="AL16" i="28"/>
  <c r="AM16" i="28"/>
  <c r="AN16" i="28"/>
  <c r="AO16" i="28"/>
  <c r="AP16" i="28"/>
  <c r="AQ16" i="28"/>
  <c r="AR16" i="28"/>
  <c r="AS16" i="28"/>
  <c r="AT16" i="28"/>
  <c r="AU16" i="28"/>
  <c r="AV16" i="28"/>
  <c r="AW16" i="28"/>
  <c r="AX16" i="28"/>
  <c r="AY16" i="28"/>
  <c r="AZ16" i="28"/>
  <c r="BA16" i="28"/>
  <c r="BB16" i="28"/>
  <c r="BC16" i="28"/>
  <c r="BD16" i="28"/>
  <c r="AF81" i="28"/>
  <c r="AG81" i="28"/>
  <c r="AH81" i="28"/>
  <c r="AI81" i="28"/>
  <c r="AJ81" i="28"/>
  <c r="AK81" i="28"/>
  <c r="AL81" i="28"/>
  <c r="AM81" i="28"/>
  <c r="AN81" i="28"/>
  <c r="AO81" i="28"/>
  <c r="AP81" i="28"/>
  <c r="AQ81" i="28"/>
  <c r="AR81" i="28"/>
  <c r="AS81" i="28"/>
  <c r="AT81" i="28"/>
  <c r="AU81" i="28"/>
  <c r="AV81" i="28"/>
  <c r="AW81" i="28"/>
  <c r="AX81" i="28"/>
  <c r="AY81" i="28"/>
  <c r="AZ81" i="28"/>
  <c r="BA81" i="28"/>
  <c r="BB81" i="28"/>
  <c r="BC81" i="28"/>
  <c r="BD81" i="28"/>
  <c r="F28" i="17" l="1"/>
  <c r="E32" i="14"/>
  <c r="BY45" i="28"/>
  <c r="BY46" i="28" s="1"/>
  <c r="CC45" i="28"/>
  <c r="CC46" i="28" s="1"/>
  <c r="CD40" i="28"/>
  <c r="CD30" i="28"/>
  <c r="CE85" i="28"/>
  <c r="D85" i="28" s="1"/>
  <c r="CE67" i="28"/>
  <c r="CE28" i="28"/>
  <c r="CE87" i="28"/>
  <c r="CE22" i="28"/>
  <c r="CE18" i="28"/>
  <c r="CE59" i="28"/>
  <c r="D59" i="28" s="1"/>
  <c r="CE93" i="28"/>
  <c r="CE2" i="28"/>
  <c r="CE10" i="28"/>
  <c r="CE68" i="28"/>
  <c r="D68" i="28" s="1"/>
  <c r="CE65" i="28"/>
  <c r="D65" i="28" s="1"/>
  <c r="CE17" i="28"/>
  <c r="D17" i="28" s="1"/>
  <c r="CE26" i="28"/>
  <c r="CE80" i="28"/>
  <c r="D80" i="28" s="1"/>
  <c r="CE91" i="28"/>
  <c r="D91" i="28" s="1"/>
  <c r="CE15" i="28"/>
  <c r="D15" i="28" s="1"/>
  <c r="CE56" i="28"/>
  <c r="D56" i="28" s="1"/>
  <c r="CE83" i="28"/>
  <c r="CE94" i="28"/>
  <c r="D94" i="28" s="1"/>
  <c r="CE29" i="28"/>
  <c r="D29" i="28" s="1"/>
  <c r="CE20" i="28"/>
  <c r="D20" i="28" s="1"/>
  <c r="CE61" i="28"/>
  <c r="CE57" i="28"/>
  <c r="CE82" i="28"/>
  <c r="D82" i="28" s="1"/>
  <c r="CE54" i="28"/>
  <c r="D54" i="28" s="1"/>
  <c r="CC27" i="34"/>
  <c r="CC28" i="34" s="1"/>
  <c r="CC23" i="34"/>
  <c r="AZ11" i="28" s="1"/>
  <c r="BY11" i="28"/>
  <c r="CB10" i="28"/>
  <c r="BZ11" i="28"/>
  <c r="CD69" i="28"/>
  <c r="CB26" i="34"/>
  <c r="CB24" i="34"/>
  <c r="CB25" i="34" s="1"/>
  <c r="CB20" i="34"/>
  <c r="BA11" i="28"/>
  <c r="AW11" i="28"/>
  <c r="CC11" i="28"/>
  <c r="CC10" i="28"/>
  <c r="F41" i="17"/>
  <c r="E50" i="14"/>
  <c r="AX11" i="28"/>
  <c r="AT11" i="28"/>
  <c r="CD24" i="28"/>
  <c r="CD42" i="28"/>
  <c r="AV11" i="28"/>
  <c r="BX10" i="28"/>
  <c r="BY10" i="28"/>
  <c r="CB11" i="28"/>
  <c r="CD10" i="28"/>
  <c r="BL58" i="28"/>
  <c r="BL62" i="28" s="1"/>
  <c r="BM58" i="28"/>
  <c r="BM62" i="28" s="1"/>
  <c r="BL19" i="28"/>
  <c r="BL23" i="28" s="1"/>
  <c r="BM19" i="28"/>
  <c r="BM23" i="28" s="1"/>
  <c r="BL84" i="28"/>
  <c r="BL88" i="28" s="1"/>
  <c r="BM84" i="28"/>
  <c r="BM88" i="28" s="1"/>
  <c r="BE84" i="28"/>
  <c r="BE88" i="28" s="1"/>
  <c r="BF84" i="28"/>
  <c r="BF88" i="28" s="1"/>
  <c r="BG84" i="28"/>
  <c r="BG88" i="28" s="1"/>
  <c r="BH84" i="28"/>
  <c r="BH88" i="28" s="1"/>
  <c r="BI84" i="28"/>
  <c r="BI88" i="28" s="1"/>
  <c r="BJ84" i="28"/>
  <c r="BJ88" i="28" s="1"/>
  <c r="BK84" i="28"/>
  <c r="BK88" i="28" s="1"/>
  <c r="BE58" i="28"/>
  <c r="BE62" i="28" s="1"/>
  <c r="BF58" i="28"/>
  <c r="BF62" i="28" s="1"/>
  <c r="BG58" i="28"/>
  <c r="BG62" i="28" s="1"/>
  <c r="BH58" i="28"/>
  <c r="BH62" i="28" s="1"/>
  <c r="BI58" i="28"/>
  <c r="BI62" i="28" s="1"/>
  <c r="BJ58" i="28"/>
  <c r="BJ62" i="28" s="1"/>
  <c r="BK58" i="28"/>
  <c r="BK62" i="28" s="1"/>
  <c r="BE19" i="28"/>
  <c r="BE23" i="28" s="1"/>
  <c r="BF19" i="28"/>
  <c r="BF23" i="28" s="1"/>
  <c r="BG19" i="28"/>
  <c r="BG23" i="28" s="1"/>
  <c r="BH19" i="28"/>
  <c r="BH23" i="28" s="1"/>
  <c r="BI19" i="28"/>
  <c r="BI23" i="28" s="1"/>
  <c r="BJ19" i="28"/>
  <c r="BJ23" i="28" s="1"/>
  <c r="BK19" i="28"/>
  <c r="BK23" i="28" s="1"/>
  <c r="BA39" i="28"/>
  <c r="AF19" i="28"/>
  <c r="AG19" i="28"/>
  <c r="AG23" i="28" s="1"/>
  <c r="AG36" i="28" s="1"/>
  <c r="AG38" i="28" s="1"/>
  <c r="AH19" i="28"/>
  <c r="AH23" i="28" s="1"/>
  <c r="AH36" i="28" s="1"/>
  <c r="AH38" i="28" s="1"/>
  <c r="AI19" i="28"/>
  <c r="AJ19" i="28"/>
  <c r="AK19" i="28"/>
  <c r="AK23" i="28" s="1"/>
  <c r="AK36" i="28" s="1"/>
  <c r="AK38" i="28" s="1"/>
  <c r="AL19" i="28"/>
  <c r="AL23" i="28" s="1"/>
  <c r="AL36" i="28" s="1"/>
  <c r="AL38" i="28" s="1"/>
  <c r="AM19" i="28"/>
  <c r="AN19" i="28"/>
  <c r="AO19" i="28"/>
  <c r="AO23" i="28" s="1"/>
  <c r="AO36" i="28" s="1"/>
  <c r="AO38" i="28" s="1"/>
  <c r="AP19" i="28"/>
  <c r="AP23" i="28" s="1"/>
  <c r="AP36" i="28" s="1"/>
  <c r="AP38" i="28" s="1"/>
  <c r="AQ19" i="28"/>
  <c r="AQ23" i="28" s="1"/>
  <c r="AQ36" i="28" s="1"/>
  <c r="AQ38" i="28" s="1"/>
  <c r="AR19" i="28"/>
  <c r="AR23" i="28" s="1"/>
  <c r="AR36" i="28" s="1"/>
  <c r="AR38" i="28" s="1"/>
  <c r="AS19" i="28"/>
  <c r="AS23" i="28" s="1"/>
  <c r="AS36" i="28" s="1"/>
  <c r="AS38" i="28" s="1"/>
  <c r="AT19" i="28"/>
  <c r="AT23" i="28" s="1"/>
  <c r="AT36" i="28" s="1"/>
  <c r="AT38" i="28" s="1"/>
  <c r="AU19" i="28"/>
  <c r="AU23" i="28" s="1"/>
  <c r="AU36" i="28" s="1"/>
  <c r="AU38" i="28" s="1"/>
  <c r="AV19" i="28"/>
  <c r="AV23" i="28" s="1"/>
  <c r="AV36" i="28" s="1"/>
  <c r="AV38" i="28" s="1"/>
  <c r="AW19" i="28"/>
  <c r="AW23" i="28" s="1"/>
  <c r="AW36" i="28" s="1"/>
  <c r="AW38" i="28" s="1"/>
  <c r="AX19" i="28"/>
  <c r="AX23" i="28" s="1"/>
  <c r="AX36" i="28" s="1"/>
  <c r="AX38" i="28" s="1"/>
  <c r="AY19" i="28"/>
  <c r="AY23" i="28" s="1"/>
  <c r="AY36" i="28" s="1"/>
  <c r="AY38" i="28" s="1"/>
  <c r="AZ19" i="28"/>
  <c r="AZ23" i="28" s="1"/>
  <c r="AZ36" i="28" s="1"/>
  <c r="AZ38" i="28" s="1"/>
  <c r="BA19" i="28"/>
  <c r="BA23" i="28" s="1"/>
  <c r="BA36" i="28" s="1"/>
  <c r="BA38" i="28" s="1"/>
  <c r="BB19" i="28"/>
  <c r="BB23" i="28" s="1"/>
  <c r="BC19" i="28"/>
  <c r="BD19" i="28"/>
  <c r="BD23" i="28" s="1"/>
  <c r="AN23" i="28"/>
  <c r="AN36" i="28" s="1"/>
  <c r="AN38" i="28" s="1"/>
  <c r="AF23" i="28"/>
  <c r="BB73" i="28"/>
  <c r="BB34" i="28"/>
  <c r="BB99" i="28"/>
  <c r="AJ23" i="28"/>
  <c r="AJ36" i="28" s="1"/>
  <c r="AJ38" i="28" s="1"/>
  <c r="BC23" i="28"/>
  <c r="AM23" i="28"/>
  <c r="AM36" i="28" s="1"/>
  <c r="AM38" i="28" s="1"/>
  <c r="AI23" i="28"/>
  <c r="AI36" i="28" s="1"/>
  <c r="AI38" i="28" s="1"/>
  <c r="AF84" i="28"/>
  <c r="AF88" i="28" s="1"/>
  <c r="AG84" i="28"/>
  <c r="AG88" i="28" s="1"/>
  <c r="AH84" i="28"/>
  <c r="AH88" i="28" s="1"/>
  <c r="AI84" i="28"/>
  <c r="AI88" i="28" s="1"/>
  <c r="AJ84" i="28"/>
  <c r="AJ88" i="28" s="1"/>
  <c r="AK84" i="28"/>
  <c r="AK88" i="28" s="1"/>
  <c r="AL84" i="28"/>
  <c r="AL88" i="28" s="1"/>
  <c r="AM84" i="28"/>
  <c r="AM88" i="28" s="1"/>
  <c r="AN84" i="28"/>
  <c r="AN88" i="28" s="1"/>
  <c r="AO84" i="28"/>
  <c r="AO88" i="28" s="1"/>
  <c r="AP84" i="28"/>
  <c r="AP88" i="28" s="1"/>
  <c r="AQ84" i="28"/>
  <c r="AQ88" i="28" s="1"/>
  <c r="AR84" i="28"/>
  <c r="AR88" i="28" s="1"/>
  <c r="AS84" i="28"/>
  <c r="AS88" i="28" s="1"/>
  <c r="AT84" i="28"/>
  <c r="AT88" i="28" s="1"/>
  <c r="AU84" i="28"/>
  <c r="AU88" i="28" s="1"/>
  <c r="AV84" i="28"/>
  <c r="AV88" i="28" s="1"/>
  <c r="AW84" i="28"/>
  <c r="AW88" i="28" s="1"/>
  <c r="AX84" i="28"/>
  <c r="AX88" i="28" s="1"/>
  <c r="AY84" i="28"/>
  <c r="AY88" i="28" s="1"/>
  <c r="AZ84" i="28"/>
  <c r="AZ88" i="28" s="1"/>
  <c r="BA84" i="28"/>
  <c r="BA88" i="28" s="1"/>
  <c r="BB84" i="28"/>
  <c r="BB88" i="28" s="1"/>
  <c r="BC84" i="28"/>
  <c r="BC88" i="28" s="1"/>
  <c r="BD84" i="28"/>
  <c r="BD88" i="28" s="1"/>
  <c r="BB29" i="34"/>
  <c r="BC11" i="28"/>
  <c r="AF58" i="28"/>
  <c r="AG58" i="28"/>
  <c r="AG62" i="28" s="1"/>
  <c r="AH58" i="28"/>
  <c r="AI58" i="28"/>
  <c r="AI62" i="28" s="1"/>
  <c r="AJ58" i="28"/>
  <c r="AJ62" i="28" s="1"/>
  <c r="AK58" i="28"/>
  <c r="AK62" i="28" s="1"/>
  <c r="AL58" i="28"/>
  <c r="AM58" i="28"/>
  <c r="AM62" i="28" s="1"/>
  <c r="AN58" i="28"/>
  <c r="AN62" i="28" s="1"/>
  <c r="AO58" i="28"/>
  <c r="AO62" i="28" s="1"/>
  <c r="AP58" i="28"/>
  <c r="AP62" i="28" s="1"/>
  <c r="AQ58" i="28"/>
  <c r="AQ62" i="28" s="1"/>
  <c r="AR58" i="28"/>
  <c r="AR62" i="28" s="1"/>
  <c r="AS58" i="28"/>
  <c r="AS62" i="28" s="1"/>
  <c r="AT58" i="28"/>
  <c r="AT62" i="28" s="1"/>
  <c r="AU58" i="28"/>
  <c r="AU62" i="28" s="1"/>
  <c r="AV58" i="28"/>
  <c r="AV62" i="28" s="1"/>
  <c r="AW58" i="28"/>
  <c r="AW62" i="28" s="1"/>
  <c r="AX58" i="28"/>
  <c r="AX62" i="28" s="1"/>
  <c r="AY58" i="28"/>
  <c r="AY62" i="28" s="1"/>
  <c r="AZ58" i="28"/>
  <c r="AZ62" i="28" s="1"/>
  <c r="BA58" i="28"/>
  <c r="BA62" i="28" s="1"/>
  <c r="BB58" i="28"/>
  <c r="BB62" i="28" s="1"/>
  <c r="BC58" i="28"/>
  <c r="BC62" i="28" s="1"/>
  <c r="BD58" i="28"/>
  <c r="BD62" i="28" s="1"/>
  <c r="AL62" i="28"/>
  <c r="AH62" i="28"/>
  <c r="G55" i="28" l="1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CE41" i="28"/>
  <c r="D41" i="28" s="1"/>
  <c r="D26" i="28"/>
  <c r="CE27" i="28"/>
  <c r="D27" i="28" s="1"/>
  <c r="D18" i="28"/>
  <c r="CE30" i="28"/>
  <c r="D30" i="28" s="1"/>
  <c r="D28" i="28"/>
  <c r="CE40" i="28"/>
  <c r="BZ45" i="28"/>
  <c r="BZ46" i="28" s="1"/>
  <c r="CD45" i="28"/>
  <c r="CD46" i="28" s="1"/>
  <c r="CA11" i="28"/>
  <c r="BB11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CE11" i="28"/>
  <c r="CE69" i="28"/>
  <c r="D69" i="28" s="1"/>
  <c r="D67" i="28"/>
  <c r="E41" i="17"/>
  <c r="F42" i="17"/>
  <c r="E42" i="17" s="1"/>
  <c r="CC24" i="34"/>
  <c r="CC25" i="34" s="1"/>
  <c r="CC20" i="34"/>
  <c r="CC26" i="34"/>
  <c r="X10" i="28"/>
  <c r="W21" i="14" s="1"/>
  <c r="W18" i="17" s="1"/>
  <c r="K10" i="28"/>
  <c r="J21" i="14" s="1"/>
  <c r="J18" i="17" s="1"/>
  <c r="AT10" i="28"/>
  <c r="AI10" i="28"/>
  <c r="H11" i="28"/>
  <c r="AZ10" i="28"/>
  <c r="N11" i="28"/>
  <c r="Z11" i="28"/>
  <c r="AK10" i="28"/>
  <c r="AR10" i="28"/>
  <c r="F10" i="28"/>
  <c r="BJ10" i="28"/>
  <c r="Z10" i="28"/>
  <c r="Y21" i="14" s="1"/>
  <c r="Y18" i="17" s="1"/>
  <c r="BC10" i="28"/>
  <c r="AY10" i="28"/>
  <c r="L10" i="28"/>
  <c r="K21" i="14" s="1"/>
  <c r="K18" i="17" s="1"/>
  <c r="BL10" i="28"/>
  <c r="R11" i="28"/>
  <c r="T10" i="28"/>
  <c r="S21" i="14" s="1"/>
  <c r="S18" i="17" s="1"/>
  <c r="AH10" i="28"/>
  <c r="AD11" i="28"/>
  <c r="Q11" i="28"/>
  <c r="Y10" i="28"/>
  <c r="X21" i="14" s="1"/>
  <c r="X18" i="17" s="1"/>
  <c r="AI11" i="28"/>
  <c r="AX10" i="28"/>
  <c r="AH11" i="28"/>
  <c r="M11" i="28"/>
  <c r="J11" i="28"/>
  <c r="U10" i="28"/>
  <c r="T21" i="14" s="1"/>
  <c r="T18" i="17" s="1"/>
  <c r="V10" i="28"/>
  <c r="U21" i="14" s="1"/>
  <c r="U18" i="17" s="1"/>
  <c r="O10" i="28"/>
  <c r="N21" i="14" s="1"/>
  <c r="N18" i="17" s="1"/>
  <c r="S10" i="28"/>
  <c r="R21" i="14" s="1"/>
  <c r="R18" i="17" s="1"/>
  <c r="BF10" i="28"/>
  <c r="AV10" i="28"/>
  <c r="AE11" i="28"/>
  <c r="Y11" i="28"/>
  <c r="BE10" i="28"/>
  <c r="AG11" i="28"/>
  <c r="L11" i="28"/>
  <c r="S11" i="28"/>
  <c r="BG10" i="28"/>
  <c r="H10" i="28"/>
  <c r="G21" i="14" s="1"/>
  <c r="G18" i="17" s="1"/>
  <c r="K11" i="28"/>
  <c r="AP10" i="28"/>
  <c r="AA11" i="28"/>
  <c r="O11" i="28"/>
  <c r="AK11" i="28"/>
  <c r="BN11" i="28"/>
  <c r="AS10" i="28"/>
  <c r="AN10" i="28"/>
  <c r="I10" i="28"/>
  <c r="H21" i="14" s="1"/>
  <c r="H18" i="17" s="1"/>
  <c r="U11" i="28"/>
  <c r="AQ10" i="28"/>
  <c r="I11" i="28"/>
  <c r="G11" i="28"/>
  <c r="AJ10" i="28"/>
  <c r="W11" i="28"/>
  <c r="P10" i="28"/>
  <c r="O21" i="14" s="1"/>
  <c r="O18" i="17" s="1"/>
  <c r="N10" i="28"/>
  <c r="M21" i="14" s="1"/>
  <c r="M18" i="17" s="1"/>
  <c r="AO10" i="28"/>
  <c r="AB10" i="28"/>
  <c r="AA21" i="14" s="1"/>
  <c r="AA18" i="17" s="1"/>
  <c r="BH10" i="28"/>
  <c r="R10" i="28"/>
  <c r="Q21" i="14" s="1"/>
  <c r="Q18" i="17" s="1"/>
  <c r="M10" i="28"/>
  <c r="L21" i="14" s="1"/>
  <c r="L18" i="17" s="1"/>
  <c r="W10" i="28"/>
  <c r="V21" i="14" s="1"/>
  <c r="V18" i="17" s="1"/>
  <c r="V11" i="28"/>
  <c r="P11" i="28"/>
  <c r="AD10" i="28"/>
  <c r="AC21" i="14" s="1"/>
  <c r="AC18" i="17" s="1"/>
  <c r="BD10" i="28"/>
  <c r="X11" i="28"/>
  <c r="AM10" i="28"/>
  <c r="AA10" i="28"/>
  <c r="Z21" i="14" s="1"/>
  <c r="Z18" i="17" s="1"/>
  <c r="AF10" i="28"/>
  <c r="J10" i="28"/>
  <c r="I21" i="14" s="1"/>
  <c r="I18" i="17" s="1"/>
  <c r="BM10" i="28"/>
  <c r="AW10" i="28"/>
  <c r="BB10" i="28"/>
  <c r="T11" i="28"/>
  <c r="AJ11" i="28"/>
  <c r="AG10" i="28"/>
  <c r="F11" i="28"/>
  <c r="AB11" i="28"/>
  <c r="AE10" i="28"/>
  <c r="AD21" i="14" s="1"/>
  <c r="AD18" i="17" s="1"/>
  <c r="BA10" i="28"/>
  <c r="BI10" i="28"/>
  <c r="AL10" i="28"/>
  <c r="AU10" i="28"/>
  <c r="AC10" i="28"/>
  <c r="AB21" i="14" s="1"/>
  <c r="AB18" i="17" s="1"/>
  <c r="AF11" i="28"/>
  <c r="AC11" i="28"/>
  <c r="BK10" i="28"/>
  <c r="BO10" i="28"/>
  <c r="G10" i="28"/>
  <c r="F21" i="14" s="1"/>
  <c r="F18" i="17" s="1"/>
  <c r="BN10" i="28"/>
  <c r="BO11" i="28"/>
  <c r="BP11" i="28"/>
  <c r="AM11" i="28"/>
  <c r="BP10" i="28"/>
  <c r="Q10" i="28"/>
  <c r="P21" i="14" s="1"/>
  <c r="P18" i="17" s="1"/>
  <c r="AL11" i="28"/>
  <c r="BR11" i="28"/>
  <c r="BS11" i="28"/>
  <c r="BR10" i="28"/>
  <c r="AN11" i="28"/>
  <c r="BT10" i="28"/>
  <c r="BQ10" i="28"/>
  <c r="BQ11" i="28"/>
  <c r="AP11" i="28"/>
  <c r="AO11" i="28"/>
  <c r="BS10" i="28"/>
  <c r="BU10" i="28"/>
  <c r="AQ11" i="28"/>
  <c r="BT11" i="28"/>
  <c r="BU11" i="28"/>
  <c r="AR11" i="28"/>
  <c r="AU11" i="28"/>
  <c r="BV10" i="28"/>
  <c r="BW10" i="28"/>
  <c r="BW11" i="28"/>
  <c r="AS11" i="28"/>
  <c r="CA10" i="28"/>
  <c r="BV11" i="28"/>
  <c r="D57" i="28"/>
  <c r="CE66" i="28"/>
  <c r="D66" i="28" s="1"/>
  <c r="CE95" i="28"/>
  <c r="D95" i="28" s="1"/>
  <c r="D93" i="28"/>
  <c r="CE42" i="28"/>
  <c r="D42" i="28" s="1"/>
  <c r="D22" i="28"/>
  <c r="CE24" i="28"/>
  <c r="G86" i="28"/>
  <c r="H86" i="28"/>
  <c r="I86" i="28"/>
  <c r="J86" i="28"/>
  <c r="K86" i="28"/>
  <c r="L86" i="28"/>
  <c r="M86" i="28"/>
  <c r="N86" i="28"/>
  <c r="O86" i="28"/>
  <c r="P86" i="28"/>
  <c r="Q86" i="28"/>
  <c r="R86" i="28"/>
  <c r="S86" i="28"/>
  <c r="T86" i="28"/>
  <c r="U86" i="28"/>
  <c r="V86" i="28"/>
  <c r="W86" i="28"/>
  <c r="X86" i="28"/>
  <c r="Y86" i="28"/>
  <c r="Z86" i="28"/>
  <c r="AA86" i="28"/>
  <c r="AB86" i="28"/>
  <c r="AC86" i="28"/>
  <c r="AD86" i="28"/>
  <c r="AE86" i="28"/>
  <c r="BZ10" i="28"/>
  <c r="E28" i="17"/>
  <c r="F29" i="17"/>
  <c r="E29" i="17" s="1"/>
  <c r="D61" i="28"/>
  <c r="CE63" i="28"/>
  <c r="D83" i="28"/>
  <c r="CE92" i="28"/>
  <c r="D92" i="28" s="1"/>
  <c r="G81" i="28"/>
  <c r="H81" i="28"/>
  <c r="I81" i="28"/>
  <c r="J81" i="28"/>
  <c r="K81" i="28"/>
  <c r="L81" i="28"/>
  <c r="M81" i="28"/>
  <c r="N81" i="28"/>
  <c r="O81" i="28"/>
  <c r="P81" i="28"/>
  <c r="Q81" i="28"/>
  <c r="R81" i="28"/>
  <c r="S81" i="28"/>
  <c r="T81" i="28"/>
  <c r="U81" i="28"/>
  <c r="V81" i="28"/>
  <c r="W81" i="28"/>
  <c r="X81" i="28"/>
  <c r="Y81" i="28"/>
  <c r="Z81" i="28"/>
  <c r="AA81" i="28"/>
  <c r="AB81" i="28"/>
  <c r="AC81" i="28"/>
  <c r="AD81" i="28"/>
  <c r="AE81" i="28"/>
  <c r="G60" i="28"/>
  <c r="H60" i="28"/>
  <c r="I60" i="28"/>
  <c r="J60" i="28"/>
  <c r="K60" i="28"/>
  <c r="L60" i="28"/>
  <c r="M60" i="28"/>
  <c r="N60" i="28"/>
  <c r="O60" i="28"/>
  <c r="P60" i="28"/>
  <c r="Q60" i="28"/>
  <c r="R60" i="28"/>
  <c r="S60" i="28"/>
  <c r="T60" i="28"/>
  <c r="U60" i="28"/>
  <c r="V60" i="28"/>
  <c r="W60" i="28"/>
  <c r="X60" i="28"/>
  <c r="Y60" i="28"/>
  <c r="Z60" i="28"/>
  <c r="AA60" i="28"/>
  <c r="AB60" i="28"/>
  <c r="AC60" i="28"/>
  <c r="AD60" i="28"/>
  <c r="AE60" i="28"/>
  <c r="D87" i="28"/>
  <c r="CE89" i="28"/>
  <c r="BX11" i="28"/>
  <c r="AY11" i="28"/>
  <c r="CD11" i="28"/>
  <c r="T22" i="14"/>
  <c r="AW45" i="28"/>
  <c r="AW46" i="28" s="1"/>
  <c r="AS45" i="28"/>
  <c r="AS46" i="28" s="1"/>
  <c r="AK45" i="28"/>
  <c r="AK46" i="28" s="1"/>
  <c r="AZ75" i="28"/>
  <c r="AV75" i="28"/>
  <c r="AR75" i="28"/>
  <c r="AN75" i="28"/>
  <c r="AJ75" i="28"/>
  <c r="AY75" i="28"/>
  <c r="AM75" i="28"/>
  <c r="AX101" i="28"/>
  <c r="AH101" i="28"/>
  <c r="AO45" i="28"/>
  <c r="AO46" i="28" s="1"/>
  <c r="AS101" i="28"/>
  <c r="AO101" i="28"/>
  <c r="AK101" i="28"/>
  <c r="AG101" i="28"/>
  <c r="AQ75" i="28"/>
  <c r="AI75" i="28"/>
  <c r="AT101" i="28"/>
  <c r="BA75" i="28"/>
  <c r="AS75" i="28"/>
  <c r="AO75" i="28"/>
  <c r="AK75" i="28"/>
  <c r="AZ101" i="28"/>
  <c r="AV101" i="28"/>
  <c r="AR101" i="28"/>
  <c r="AJ101" i="28"/>
  <c r="AF101" i="28"/>
  <c r="AY101" i="28"/>
  <c r="AU101" i="28"/>
  <c r="AQ101" i="28"/>
  <c r="AM101" i="28"/>
  <c r="AI101" i="28"/>
  <c r="AT45" i="28"/>
  <c r="AT46" i="28" s="1"/>
  <c r="AP45" i="28"/>
  <c r="AP46" i="28" s="1"/>
  <c r="AL45" i="28"/>
  <c r="AL46" i="28" s="1"/>
  <c r="AW75" i="28"/>
  <c r="AU45" i="28"/>
  <c r="AU46" i="28" s="1"/>
  <c r="AP101" i="28"/>
  <c r="AN101" i="28"/>
  <c r="AG75" i="28"/>
  <c r="AT75" i="28"/>
  <c r="AI45" i="28"/>
  <c r="AI46" i="28" s="1"/>
  <c r="AN45" i="28"/>
  <c r="AN46" i="28" s="1"/>
  <c r="BB39" i="28"/>
  <c r="BB36" i="28"/>
  <c r="BB38" i="28" s="1"/>
  <c r="AJ45" i="28"/>
  <c r="AJ46" i="28" s="1"/>
  <c r="AP75" i="28"/>
  <c r="AU75" i="28"/>
  <c r="BC34" i="28"/>
  <c r="BC99" i="28"/>
  <c r="BC73" i="28"/>
  <c r="AH75" i="28"/>
  <c r="AX75" i="28"/>
  <c r="BC29" i="34"/>
  <c r="BD11" i="28"/>
  <c r="AM45" i="28"/>
  <c r="AM46" i="28" s="1"/>
  <c r="AR45" i="28"/>
  <c r="AR46" i="28" s="1"/>
  <c r="BB75" i="28"/>
  <c r="AV45" i="28"/>
  <c r="AV46" i="28" s="1"/>
  <c r="BA101" i="28"/>
  <c r="BB101" i="28"/>
  <c r="AG45" i="28"/>
  <c r="AG46" i="28" s="1"/>
  <c r="AH45" i="28"/>
  <c r="AH46" i="28" s="1"/>
  <c r="AL75" i="28"/>
  <c r="AQ45" i="28"/>
  <c r="AQ46" i="28" s="1"/>
  <c r="AL101" i="28"/>
  <c r="AW101" i="28"/>
  <c r="AF36" i="28"/>
  <c r="AF62" i="28"/>
  <c r="G84" i="28" l="1"/>
  <c r="H84" i="28"/>
  <c r="I84" i="28"/>
  <c r="I88" i="28" s="1"/>
  <c r="H46" i="14" s="1"/>
  <c r="H39" i="17" s="1"/>
  <c r="H40" i="17" s="1"/>
  <c r="J84" i="28"/>
  <c r="J88" i="28" s="1"/>
  <c r="I46" i="14" s="1"/>
  <c r="I39" i="17" s="1"/>
  <c r="I40" i="17" s="1"/>
  <c r="K84" i="28"/>
  <c r="L84" i="28"/>
  <c r="M84" i="28"/>
  <c r="M88" i="28" s="1"/>
  <c r="L46" i="14" s="1"/>
  <c r="L39" i="17" s="1"/>
  <c r="L40" i="17" s="1"/>
  <c r="N84" i="28"/>
  <c r="N88" i="28" s="1"/>
  <c r="M46" i="14" s="1"/>
  <c r="M39" i="17" s="1"/>
  <c r="M40" i="17" s="1"/>
  <c r="O84" i="28"/>
  <c r="P84" i="28"/>
  <c r="Q84" i="28"/>
  <c r="Q88" i="28" s="1"/>
  <c r="P46" i="14" s="1"/>
  <c r="P39" i="17" s="1"/>
  <c r="P40" i="17" s="1"/>
  <c r="R84" i="28"/>
  <c r="S84" i="28"/>
  <c r="T84" i="28"/>
  <c r="U84" i="28"/>
  <c r="U88" i="28" s="1"/>
  <c r="T46" i="14" s="1"/>
  <c r="T39" i="17" s="1"/>
  <c r="T40" i="17" s="1"/>
  <c r="V84" i="28"/>
  <c r="W84" i="28"/>
  <c r="X84" i="28"/>
  <c r="Y84" i="28"/>
  <c r="Y88" i="28" s="1"/>
  <c r="X46" i="14" s="1"/>
  <c r="X39" i="17" s="1"/>
  <c r="X40" i="17" s="1"/>
  <c r="Z84" i="28"/>
  <c r="Z88" i="28" s="1"/>
  <c r="Y46" i="14" s="1"/>
  <c r="Y39" i="17" s="1"/>
  <c r="Y40" i="17" s="1"/>
  <c r="AA84" i="28"/>
  <c r="AB84" i="28"/>
  <c r="AC84" i="28"/>
  <c r="AC88" i="28" s="1"/>
  <c r="AB46" i="14" s="1"/>
  <c r="AB39" i="17" s="1"/>
  <c r="AB40" i="17" s="1"/>
  <c r="AD84" i="28"/>
  <c r="AD88" i="28" s="1"/>
  <c r="AC46" i="14" s="1"/>
  <c r="AC39" i="17" s="1"/>
  <c r="AC40" i="17" s="1"/>
  <c r="AE84" i="28"/>
  <c r="AB16" i="32"/>
  <c r="AB17" i="32" s="1"/>
  <c r="AB16" i="30"/>
  <c r="AB17" i="30" s="1"/>
  <c r="Z16" i="30"/>
  <c r="Z17" i="30" s="1"/>
  <c r="Z16" i="32"/>
  <c r="Z17" i="32" s="1"/>
  <c r="AC16" i="30"/>
  <c r="AC17" i="30" s="1"/>
  <c r="AC16" i="32"/>
  <c r="AC17" i="32" s="1"/>
  <c r="L16" i="32"/>
  <c r="L17" i="32" s="1"/>
  <c r="L16" i="30"/>
  <c r="L17" i="30" s="1"/>
  <c r="U34" i="28"/>
  <c r="U73" i="28"/>
  <c r="U99" i="28"/>
  <c r="T52" i="14" s="1"/>
  <c r="T43" i="17" s="1"/>
  <c r="T44" i="17" s="1"/>
  <c r="S99" i="28"/>
  <c r="S73" i="28"/>
  <c r="S34" i="28"/>
  <c r="Y34" i="28"/>
  <c r="Y73" i="28"/>
  <c r="Y99" i="28"/>
  <c r="R16" i="32"/>
  <c r="R17" i="32" s="1"/>
  <c r="R16" i="30"/>
  <c r="R17" i="30" s="1"/>
  <c r="J34" i="28"/>
  <c r="J99" i="28"/>
  <c r="J73" i="28"/>
  <c r="I22" i="14"/>
  <c r="K16" i="32"/>
  <c r="K17" i="32" s="1"/>
  <c r="K16" i="30"/>
  <c r="K17" i="30" s="1"/>
  <c r="Z34" i="28"/>
  <c r="Z99" i="28"/>
  <c r="Z73" i="28"/>
  <c r="D60" i="28"/>
  <c r="AB88" i="28"/>
  <c r="AA46" i="14" s="1"/>
  <c r="AA39" i="17" s="1"/>
  <c r="AA40" i="17" s="1"/>
  <c r="X88" i="28"/>
  <c r="W46" i="14" s="1"/>
  <c r="W39" i="17" s="1"/>
  <c r="W40" i="17" s="1"/>
  <c r="T88" i="28"/>
  <c r="S46" i="14" s="1"/>
  <c r="S39" i="17" s="1"/>
  <c r="S40" i="17" s="1"/>
  <c r="P88" i="28"/>
  <c r="O46" i="14" s="1"/>
  <c r="O39" i="17" s="1"/>
  <c r="O40" i="17" s="1"/>
  <c r="L88" i="28"/>
  <c r="K46" i="14" s="1"/>
  <c r="K39" i="17" s="1"/>
  <c r="K40" i="17" s="1"/>
  <c r="H88" i="28"/>
  <c r="G46" i="14" s="1"/>
  <c r="G39" i="17" s="1"/>
  <c r="G40" i="17" s="1"/>
  <c r="G58" i="28"/>
  <c r="H58" i="28"/>
  <c r="I58" i="28"/>
  <c r="J58" i="28"/>
  <c r="J62" i="28" s="1"/>
  <c r="I28" i="14" s="1"/>
  <c r="I26" i="17" s="1"/>
  <c r="I27" i="17" s="1"/>
  <c r="K58" i="28"/>
  <c r="L58" i="28"/>
  <c r="L62" i="28" s="1"/>
  <c r="K28" i="14" s="1"/>
  <c r="K26" i="17" s="1"/>
  <c r="K27" i="17" s="1"/>
  <c r="M58" i="28"/>
  <c r="M62" i="28" s="1"/>
  <c r="L28" i="14" s="1"/>
  <c r="L26" i="17" s="1"/>
  <c r="L27" i="17" s="1"/>
  <c r="N58" i="28"/>
  <c r="N62" i="28" s="1"/>
  <c r="M28" i="14" s="1"/>
  <c r="M26" i="17" s="1"/>
  <c r="M27" i="17" s="1"/>
  <c r="O58" i="28"/>
  <c r="P58" i="28"/>
  <c r="Q58" i="28"/>
  <c r="Q62" i="28" s="1"/>
  <c r="P28" i="14" s="1"/>
  <c r="P26" i="17" s="1"/>
  <c r="P27" i="17" s="1"/>
  <c r="R58" i="28"/>
  <c r="R62" i="28" s="1"/>
  <c r="Q28" i="14" s="1"/>
  <c r="Q26" i="17" s="1"/>
  <c r="Q27" i="17" s="1"/>
  <c r="S58" i="28"/>
  <c r="T58" i="28"/>
  <c r="U58" i="28"/>
  <c r="V58" i="28"/>
  <c r="V62" i="28" s="1"/>
  <c r="U28" i="14" s="1"/>
  <c r="U26" i="17" s="1"/>
  <c r="U27" i="17" s="1"/>
  <c r="W58" i="28"/>
  <c r="X58" i="28"/>
  <c r="Y58" i="28"/>
  <c r="Y62" i="28" s="1"/>
  <c r="X28" i="14" s="1"/>
  <c r="X26" i="17" s="1"/>
  <c r="X27" i="17" s="1"/>
  <c r="Z58" i="28"/>
  <c r="Z62" i="28" s="1"/>
  <c r="Y28" i="14" s="1"/>
  <c r="Y26" i="17" s="1"/>
  <c r="Y27" i="17" s="1"/>
  <c r="AA58" i="28"/>
  <c r="AB58" i="28"/>
  <c r="AB62" i="28" s="1"/>
  <c r="AA28" i="14" s="1"/>
  <c r="AA26" i="17" s="1"/>
  <c r="AA27" i="17" s="1"/>
  <c r="AC58" i="28"/>
  <c r="AC62" i="28" s="1"/>
  <c r="AB28" i="14" s="1"/>
  <c r="AB26" i="17" s="1"/>
  <c r="AB27" i="17" s="1"/>
  <c r="AD58" i="28"/>
  <c r="AD62" i="28" s="1"/>
  <c r="AC28" i="14" s="1"/>
  <c r="AC26" i="17" s="1"/>
  <c r="AC27" i="17" s="1"/>
  <c r="AE58" i="28"/>
  <c r="P16" i="32"/>
  <c r="P17" i="32" s="1"/>
  <c r="P16" i="30"/>
  <c r="P17" i="30" s="1"/>
  <c r="AD16" i="32"/>
  <c r="AD17" i="32" s="1"/>
  <c r="AD16" i="30"/>
  <c r="AD17" i="30" s="1"/>
  <c r="P73" i="28"/>
  <c r="P34" i="28"/>
  <c r="P99" i="28"/>
  <c r="O22" i="14"/>
  <c r="Q16" i="32"/>
  <c r="Q17" i="32" s="1"/>
  <c r="Q16" i="30"/>
  <c r="Q17" i="30" s="1"/>
  <c r="M16" i="32"/>
  <c r="M17" i="32" s="1"/>
  <c r="M16" i="30"/>
  <c r="M17" i="30" s="1"/>
  <c r="G73" i="28"/>
  <c r="G34" i="28"/>
  <c r="G99" i="28"/>
  <c r="F22" i="14"/>
  <c r="H16" i="30"/>
  <c r="H17" i="30" s="1"/>
  <c r="H16" i="32"/>
  <c r="H17" i="32" s="1"/>
  <c r="K73" i="28"/>
  <c r="K99" i="28"/>
  <c r="K34" i="28"/>
  <c r="J22" i="14"/>
  <c r="L99" i="28"/>
  <c r="L73" i="28"/>
  <c r="L34" i="28"/>
  <c r="K22" i="14"/>
  <c r="AE99" i="28"/>
  <c r="AE73" i="28"/>
  <c r="AE34" i="28"/>
  <c r="N16" i="30"/>
  <c r="N17" i="30" s="1"/>
  <c r="N16" i="32"/>
  <c r="N17" i="32" s="1"/>
  <c r="M34" i="28"/>
  <c r="M73" i="28"/>
  <c r="M99" i="28"/>
  <c r="L22" i="14"/>
  <c r="X16" i="32"/>
  <c r="X17" i="32" s="1"/>
  <c r="X16" i="30"/>
  <c r="X17" i="30" s="1"/>
  <c r="S16" i="30"/>
  <c r="S17" i="30" s="1"/>
  <c r="S16" i="32"/>
  <c r="S17" i="32" s="1"/>
  <c r="N73" i="28"/>
  <c r="N34" i="28"/>
  <c r="N99" i="28"/>
  <c r="M22" i="14"/>
  <c r="D16" i="28"/>
  <c r="U62" i="28"/>
  <c r="T28" i="14" s="1"/>
  <c r="T26" i="17" s="1"/>
  <c r="T27" i="17" s="1"/>
  <c r="I62" i="28"/>
  <c r="H28" i="14" s="1"/>
  <c r="H26" i="17" s="1"/>
  <c r="H27" i="17" s="1"/>
  <c r="AE88" i="28"/>
  <c r="AD46" i="14" s="1"/>
  <c r="AD39" i="17" s="1"/>
  <c r="AD40" i="17" s="1"/>
  <c r="AA88" i="28"/>
  <c r="Z46" i="14" s="1"/>
  <c r="Z39" i="17" s="1"/>
  <c r="Z40" i="17" s="1"/>
  <c r="W88" i="28"/>
  <c r="V46" i="14" s="1"/>
  <c r="V39" i="17" s="1"/>
  <c r="V40" i="17" s="1"/>
  <c r="S88" i="28"/>
  <c r="R46" i="14" s="1"/>
  <c r="R39" i="17" s="1"/>
  <c r="R40" i="17" s="1"/>
  <c r="O88" i="28"/>
  <c r="N46" i="14" s="1"/>
  <c r="N39" i="17" s="1"/>
  <c r="N40" i="17" s="1"/>
  <c r="K88" i="28"/>
  <c r="J46" i="14" s="1"/>
  <c r="J39" i="17" s="1"/>
  <c r="J40" i="17" s="1"/>
  <c r="G88" i="28"/>
  <c r="D81" i="28"/>
  <c r="D86" i="28"/>
  <c r="AC73" i="28"/>
  <c r="AC99" i="28"/>
  <c r="AC34" i="28"/>
  <c r="AB99" i="28"/>
  <c r="AB34" i="28"/>
  <c r="AB73" i="28"/>
  <c r="T73" i="28"/>
  <c r="T34" i="28"/>
  <c r="T99" i="28"/>
  <c r="S22" i="14"/>
  <c r="I16" i="30"/>
  <c r="I17" i="30" s="1"/>
  <c r="I16" i="32"/>
  <c r="I17" i="32" s="1"/>
  <c r="X34" i="28"/>
  <c r="X99" i="28"/>
  <c r="X73" i="28"/>
  <c r="V34" i="28"/>
  <c r="V73" i="28"/>
  <c r="V99" i="28"/>
  <c r="O16" i="30"/>
  <c r="O17" i="30" s="1"/>
  <c r="O16" i="32"/>
  <c r="O17" i="32" s="1"/>
  <c r="I73" i="28"/>
  <c r="I99" i="28"/>
  <c r="I34" i="28"/>
  <c r="H22" i="14"/>
  <c r="O34" i="28"/>
  <c r="O73" i="28"/>
  <c r="O99" i="28"/>
  <c r="N22" i="14"/>
  <c r="G16" i="30"/>
  <c r="G17" i="30" s="1"/>
  <c r="G16" i="32"/>
  <c r="G17" i="32" s="1"/>
  <c r="U16" i="32"/>
  <c r="U17" i="32" s="1"/>
  <c r="U16" i="30"/>
  <c r="U17" i="30" s="1"/>
  <c r="Q34" i="28"/>
  <c r="Q99" i="28"/>
  <c r="Q73" i="28"/>
  <c r="P22" i="14"/>
  <c r="R99" i="28"/>
  <c r="R73" i="28"/>
  <c r="R34" i="28"/>
  <c r="Q22" i="14"/>
  <c r="J16" i="30"/>
  <c r="J17" i="30" s="1"/>
  <c r="J16" i="32"/>
  <c r="J17" i="32" s="1"/>
  <c r="G19" i="28"/>
  <c r="H19" i="28"/>
  <c r="H23" i="28" s="1"/>
  <c r="I19" i="28"/>
  <c r="J19" i="28"/>
  <c r="J23" i="28" s="1"/>
  <c r="K19" i="28"/>
  <c r="K23" i="28" s="1"/>
  <c r="L19" i="28"/>
  <c r="L23" i="28" s="1"/>
  <c r="M19" i="28"/>
  <c r="N19" i="28"/>
  <c r="N23" i="28" s="1"/>
  <c r="O19" i="28"/>
  <c r="O23" i="28" s="1"/>
  <c r="P19" i="28"/>
  <c r="P23" i="28" s="1"/>
  <c r="Q19" i="28"/>
  <c r="R19" i="28"/>
  <c r="R23" i="28" s="1"/>
  <c r="S19" i="28"/>
  <c r="S23" i="28" s="1"/>
  <c r="T19" i="28"/>
  <c r="T23" i="28" s="1"/>
  <c r="U19" i="28"/>
  <c r="V19" i="28"/>
  <c r="V23" i="28" s="1"/>
  <c r="W19" i="28"/>
  <c r="W23" i="28" s="1"/>
  <c r="X19" i="28"/>
  <c r="X23" i="28" s="1"/>
  <c r="Y19" i="28"/>
  <c r="Z19" i="28"/>
  <c r="Z23" i="28" s="1"/>
  <c r="AA19" i="28"/>
  <c r="AA23" i="28" s="1"/>
  <c r="AB19" i="28"/>
  <c r="AB23" i="28" s="1"/>
  <c r="AC19" i="28"/>
  <c r="AD19" i="28"/>
  <c r="AD23" i="28" s="1"/>
  <c r="AE19" i="28"/>
  <c r="AE23" i="28" s="1"/>
  <c r="D21" i="28"/>
  <c r="X62" i="28"/>
  <c r="W28" i="14" s="1"/>
  <c r="W26" i="17" s="1"/>
  <c r="W27" i="17" s="1"/>
  <c r="T62" i="28"/>
  <c r="S28" i="14" s="1"/>
  <c r="S26" i="17" s="1"/>
  <c r="S27" i="17" s="1"/>
  <c r="P62" i="28"/>
  <c r="O28" i="14" s="1"/>
  <c r="O26" i="17" s="1"/>
  <c r="O27" i="17" s="1"/>
  <c r="H62" i="28"/>
  <c r="G28" i="14" s="1"/>
  <c r="G26" i="17" s="1"/>
  <c r="G27" i="17" s="1"/>
  <c r="V88" i="28"/>
  <c r="U46" i="14" s="1"/>
  <c r="U39" i="17" s="1"/>
  <c r="U40" i="17" s="1"/>
  <c r="R88" i="28"/>
  <c r="Q46" i="14" s="1"/>
  <c r="Q39" i="17" s="1"/>
  <c r="Q40" i="17" s="1"/>
  <c r="F16" i="30"/>
  <c r="F16" i="32"/>
  <c r="V16" i="32"/>
  <c r="V17" i="32" s="1"/>
  <c r="V16" i="30"/>
  <c r="V17" i="30" s="1"/>
  <c r="AA16" i="32"/>
  <c r="AA17" i="32" s="1"/>
  <c r="AA16" i="30"/>
  <c r="AA17" i="30" s="1"/>
  <c r="W99" i="28"/>
  <c r="W73" i="28"/>
  <c r="W34" i="28"/>
  <c r="AA34" i="28"/>
  <c r="AA99" i="28"/>
  <c r="AA101" i="28" s="1"/>
  <c r="AA73" i="28"/>
  <c r="T16" i="30"/>
  <c r="T17" i="30" s="1"/>
  <c r="T16" i="32"/>
  <c r="T17" i="32" s="1"/>
  <c r="AD34" i="28"/>
  <c r="AD99" i="28"/>
  <c r="AD73" i="28"/>
  <c r="Y16" i="32"/>
  <c r="Y17" i="32" s="1"/>
  <c r="Y16" i="30"/>
  <c r="Y17" i="30" s="1"/>
  <c r="H34" i="28"/>
  <c r="H73" i="28"/>
  <c r="H99" i="28"/>
  <c r="G22" i="14"/>
  <c r="W16" i="32"/>
  <c r="W17" i="32" s="1"/>
  <c r="W16" i="30"/>
  <c r="W17" i="30" s="1"/>
  <c r="R22" i="14"/>
  <c r="AC23" i="28"/>
  <c r="Y23" i="28"/>
  <c r="U23" i="28"/>
  <c r="Q23" i="28"/>
  <c r="M23" i="28"/>
  <c r="I23" i="28"/>
  <c r="D40" i="28"/>
  <c r="CA45" i="28"/>
  <c r="CA46" i="28" s="1"/>
  <c r="CE45" i="28"/>
  <c r="CE46" i="28" s="1"/>
  <c r="AE62" i="28"/>
  <c r="AD28" i="14" s="1"/>
  <c r="AD26" i="17" s="1"/>
  <c r="AD27" i="17" s="1"/>
  <c r="AA62" i="28"/>
  <c r="Z28" i="14" s="1"/>
  <c r="Z26" i="17" s="1"/>
  <c r="Z27" i="17" s="1"/>
  <c r="W62" i="28"/>
  <c r="V28" i="14" s="1"/>
  <c r="V26" i="17" s="1"/>
  <c r="V27" i="17" s="1"/>
  <c r="S62" i="28"/>
  <c r="R28" i="14" s="1"/>
  <c r="R26" i="17" s="1"/>
  <c r="R27" i="17" s="1"/>
  <c r="O62" i="28"/>
  <c r="N28" i="14" s="1"/>
  <c r="N26" i="17" s="1"/>
  <c r="N27" i="17" s="1"/>
  <c r="K62" i="28"/>
  <c r="J28" i="14" s="1"/>
  <c r="J26" i="17" s="1"/>
  <c r="J27" i="17" s="1"/>
  <c r="G62" i="28"/>
  <c r="F28" i="14" s="1"/>
  <c r="D55" i="28"/>
  <c r="T19" i="17"/>
  <c r="T38" i="14"/>
  <c r="T39" i="14" s="1"/>
  <c r="T32" i="17" s="1"/>
  <c r="T33" i="17" s="1"/>
  <c r="T59" i="14"/>
  <c r="T61" i="14" s="1"/>
  <c r="T52" i="17" s="1"/>
  <c r="T53" i="17" s="1"/>
  <c r="T34" i="14"/>
  <c r="T30" i="17" s="1"/>
  <c r="T31" i="17" s="1"/>
  <c r="U22" i="14"/>
  <c r="BD29" i="34"/>
  <c r="BE11" i="28"/>
  <c r="V22" i="14" s="1"/>
  <c r="BC101" i="28"/>
  <c r="BC39" i="28"/>
  <c r="BC36" i="28"/>
  <c r="BC38" i="28" s="1"/>
  <c r="AF75" i="28"/>
  <c r="AX45" i="28"/>
  <c r="AX46" i="28" s="1"/>
  <c r="AF38" i="28"/>
  <c r="BD34" i="28"/>
  <c r="BD99" i="28"/>
  <c r="BD73" i="28"/>
  <c r="BC75" i="28"/>
  <c r="AD101" i="28" l="1"/>
  <c r="V101" i="28"/>
  <c r="X101" i="28"/>
  <c r="AA75" i="28"/>
  <c r="W101" i="28"/>
  <c r="AB101" i="28"/>
  <c r="AB75" i="28"/>
  <c r="AC75" i="28"/>
  <c r="D62" i="28"/>
  <c r="H101" i="28"/>
  <c r="G52" i="14"/>
  <c r="G43" i="17" s="1"/>
  <c r="G44" i="17" s="1"/>
  <c r="H75" i="28"/>
  <c r="G34" i="14"/>
  <c r="G30" i="17" s="1"/>
  <c r="G31" i="17" s="1"/>
  <c r="AD75" i="28"/>
  <c r="W39" i="28"/>
  <c r="W36" i="28"/>
  <c r="W38" i="28" s="1"/>
  <c r="R39" i="28"/>
  <c r="R36" i="28"/>
  <c r="R38" i="28" s="1"/>
  <c r="Q75" i="28"/>
  <c r="P34" i="14"/>
  <c r="P30" i="17" s="1"/>
  <c r="P31" i="17" s="1"/>
  <c r="O101" i="28"/>
  <c r="N52" i="14"/>
  <c r="N43" i="17" s="1"/>
  <c r="N44" i="17" s="1"/>
  <c r="I39" i="28"/>
  <c r="I36" i="28"/>
  <c r="I38" i="28" s="1"/>
  <c r="X75" i="28"/>
  <c r="T75" i="28"/>
  <c r="S34" i="14"/>
  <c r="S30" i="17" s="1"/>
  <c r="S31" i="17" s="1"/>
  <c r="AC39" i="28"/>
  <c r="AC36" i="28"/>
  <c r="AC38" i="28" s="1"/>
  <c r="N39" i="28"/>
  <c r="N36" i="28"/>
  <c r="N38" i="28" s="1"/>
  <c r="M75" i="28"/>
  <c r="L34" i="14"/>
  <c r="L30" i="17" s="1"/>
  <c r="L31" i="17" s="1"/>
  <c r="AE39" i="28"/>
  <c r="AE36" i="28"/>
  <c r="AE38" i="28" s="1"/>
  <c r="L39" i="28"/>
  <c r="L36" i="28"/>
  <c r="L38" i="28" s="1"/>
  <c r="K39" i="28"/>
  <c r="K36" i="28"/>
  <c r="K38" i="28" s="1"/>
  <c r="G75" i="28"/>
  <c r="F34" i="14"/>
  <c r="F30" i="17" s="1"/>
  <c r="F31" i="17" s="1"/>
  <c r="P75" i="28"/>
  <c r="O34" i="14"/>
  <c r="O30" i="17" s="1"/>
  <c r="O31" i="17" s="1"/>
  <c r="J101" i="28"/>
  <c r="I52" i="14"/>
  <c r="I43" i="17" s="1"/>
  <c r="I44" i="17" s="1"/>
  <c r="Y101" i="28"/>
  <c r="S75" i="28"/>
  <c r="R34" i="14"/>
  <c r="R30" i="17" s="1"/>
  <c r="R31" i="17" s="1"/>
  <c r="U39" i="28"/>
  <c r="U36" i="28"/>
  <c r="U38" i="28" s="1"/>
  <c r="H39" i="28"/>
  <c r="H36" i="28"/>
  <c r="H38" i="28" s="1"/>
  <c r="W75" i="28"/>
  <c r="R75" i="28"/>
  <c r="Q34" i="14"/>
  <c r="Q30" i="17" s="1"/>
  <c r="Q31" i="17" s="1"/>
  <c r="Q101" i="28"/>
  <c r="P52" i="14"/>
  <c r="P43" i="17" s="1"/>
  <c r="P44" i="17" s="1"/>
  <c r="O75" i="28"/>
  <c r="N34" i="14"/>
  <c r="N30" i="17" s="1"/>
  <c r="N31" i="17" s="1"/>
  <c r="I101" i="28"/>
  <c r="H52" i="14"/>
  <c r="H43" i="17" s="1"/>
  <c r="H44" i="17" s="1"/>
  <c r="S38" i="14"/>
  <c r="S39" i="14" s="1"/>
  <c r="S32" i="17" s="1"/>
  <c r="S33" i="17" s="1"/>
  <c r="S19" i="17"/>
  <c r="S59" i="14"/>
  <c r="S61" i="14" s="1"/>
  <c r="S52" i="17" s="1"/>
  <c r="S53" i="17" s="1"/>
  <c r="AC101" i="28"/>
  <c r="F46" i="14"/>
  <c r="D88" i="28"/>
  <c r="N75" i="28"/>
  <c r="M34" i="14"/>
  <c r="M30" i="17" s="1"/>
  <c r="M31" i="17" s="1"/>
  <c r="M39" i="28"/>
  <c r="M36" i="28"/>
  <c r="M38" i="28" s="1"/>
  <c r="AE75" i="28"/>
  <c r="L75" i="28"/>
  <c r="K34" i="14"/>
  <c r="K30" i="17" s="1"/>
  <c r="K31" i="17" s="1"/>
  <c r="K101" i="28"/>
  <c r="J52" i="14"/>
  <c r="J43" i="17" s="1"/>
  <c r="J44" i="17" s="1"/>
  <c r="F38" i="14"/>
  <c r="F39" i="14" s="1"/>
  <c r="F32" i="17" s="1"/>
  <c r="F33" i="17" s="1"/>
  <c r="F19" i="17"/>
  <c r="F59" i="14"/>
  <c r="F61" i="14" s="1"/>
  <c r="F52" i="17" s="1"/>
  <c r="F53" i="17" s="1"/>
  <c r="O19" i="17"/>
  <c r="O38" i="14"/>
  <c r="O39" i="14" s="1"/>
  <c r="O32" i="17" s="1"/>
  <c r="O33" i="17" s="1"/>
  <c r="O59" i="14"/>
  <c r="O61" i="14" s="1"/>
  <c r="O52" i="17" s="1"/>
  <c r="O53" i="17" s="1"/>
  <c r="D58" i="28"/>
  <c r="Z75" i="28"/>
  <c r="J39" i="28"/>
  <c r="J36" i="28"/>
  <c r="J38" i="28" s="1"/>
  <c r="Y75" i="28"/>
  <c r="S101" i="28"/>
  <c r="R52" i="14"/>
  <c r="R43" i="17" s="1"/>
  <c r="R44" i="17" s="1"/>
  <c r="D84" i="28"/>
  <c r="G38" i="14"/>
  <c r="G39" i="14" s="1"/>
  <c r="G32" i="17" s="1"/>
  <c r="G33" i="17" s="1"/>
  <c r="G19" i="17"/>
  <c r="G59" i="14"/>
  <c r="G61" i="14" s="1"/>
  <c r="G52" i="17" s="1"/>
  <c r="G53" i="17" s="1"/>
  <c r="AD39" i="28"/>
  <c r="AD36" i="28"/>
  <c r="AD38" i="28" s="1"/>
  <c r="D19" i="28"/>
  <c r="R101" i="28"/>
  <c r="Q52" i="14"/>
  <c r="Q43" i="17" s="1"/>
  <c r="Q44" i="17" s="1"/>
  <c r="Q39" i="28"/>
  <c r="Q36" i="28"/>
  <c r="Q38" i="28" s="1"/>
  <c r="O39" i="28"/>
  <c r="O36" i="28"/>
  <c r="O38" i="28" s="1"/>
  <c r="I75" i="28"/>
  <c r="H34" i="14"/>
  <c r="H30" i="17" s="1"/>
  <c r="H31" i="17" s="1"/>
  <c r="V75" i="28"/>
  <c r="X39" i="28"/>
  <c r="X36" i="28"/>
  <c r="X38" i="28" s="1"/>
  <c r="T101" i="28"/>
  <c r="S52" i="14"/>
  <c r="S43" i="17" s="1"/>
  <c r="S44" i="17" s="1"/>
  <c r="AB39" i="28"/>
  <c r="AB36" i="28"/>
  <c r="AB38" i="28" s="1"/>
  <c r="X45" i="28" s="1"/>
  <c r="X46" i="28" s="1"/>
  <c r="M19" i="17"/>
  <c r="M59" i="14"/>
  <c r="M61" i="14" s="1"/>
  <c r="M52" i="17" s="1"/>
  <c r="M53" i="17" s="1"/>
  <c r="M38" i="14"/>
  <c r="M39" i="14" s="1"/>
  <c r="M32" i="17" s="1"/>
  <c r="M33" i="17" s="1"/>
  <c r="L38" i="14"/>
  <c r="L39" i="14" s="1"/>
  <c r="L32" i="17" s="1"/>
  <c r="L33" i="17" s="1"/>
  <c r="L59" i="14"/>
  <c r="L61" i="14" s="1"/>
  <c r="L52" i="17" s="1"/>
  <c r="L53" i="17" s="1"/>
  <c r="L19" i="17"/>
  <c r="AE101" i="28"/>
  <c r="L101" i="28"/>
  <c r="K52" i="14"/>
  <c r="K43" i="17" s="1"/>
  <c r="K44" i="17" s="1"/>
  <c r="K75" i="28"/>
  <c r="J34" i="14"/>
  <c r="J30" i="17" s="1"/>
  <c r="J31" i="17" s="1"/>
  <c r="G101" i="28"/>
  <c r="F52" i="14"/>
  <c r="F43" i="17" s="1"/>
  <c r="F44" i="17" s="1"/>
  <c r="P101" i="28"/>
  <c r="O52" i="14"/>
  <c r="O43" i="17" s="1"/>
  <c r="O44" i="17" s="1"/>
  <c r="Z101" i="28"/>
  <c r="I38" i="14"/>
  <c r="I39" i="14" s="1"/>
  <c r="I32" i="17" s="1"/>
  <c r="I33" i="17" s="1"/>
  <c r="I59" i="14"/>
  <c r="I61" i="14" s="1"/>
  <c r="I52" i="17" s="1"/>
  <c r="I53" i="17" s="1"/>
  <c r="I19" i="17"/>
  <c r="Y39" i="28"/>
  <c r="Y36" i="28"/>
  <c r="Y38" i="28" s="1"/>
  <c r="U101" i="28"/>
  <c r="R38" i="14"/>
  <c r="R39" i="14" s="1"/>
  <c r="R32" i="17" s="1"/>
  <c r="R33" i="17" s="1"/>
  <c r="R59" i="14"/>
  <c r="R61" i="14" s="1"/>
  <c r="R52" i="17" s="1"/>
  <c r="R53" i="17" s="1"/>
  <c r="R19" i="17"/>
  <c r="AA39" i="28"/>
  <c r="AA36" i="28"/>
  <c r="AA38" i="28" s="1"/>
  <c r="Q38" i="14"/>
  <c r="Q39" i="14" s="1"/>
  <c r="Q32" i="17" s="1"/>
  <c r="Q33" i="17" s="1"/>
  <c r="Q19" i="17"/>
  <c r="Q59" i="14"/>
  <c r="Q61" i="14" s="1"/>
  <c r="Q52" i="17" s="1"/>
  <c r="Q53" i="17" s="1"/>
  <c r="P59" i="14"/>
  <c r="P61" i="14" s="1"/>
  <c r="P52" i="17" s="1"/>
  <c r="P53" i="17" s="1"/>
  <c r="P38" i="14"/>
  <c r="P39" i="14" s="1"/>
  <c r="P32" i="17" s="1"/>
  <c r="P33" i="17" s="1"/>
  <c r="P19" i="17"/>
  <c r="N59" i="14"/>
  <c r="N61" i="14" s="1"/>
  <c r="N52" i="17" s="1"/>
  <c r="N53" i="17" s="1"/>
  <c r="N38" i="14"/>
  <c r="N39" i="14" s="1"/>
  <c r="N32" i="17" s="1"/>
  <c r="N33" i="17" s="1"/>
  <c r="N19" i="17"/>
  <c r="H19" i="17"/>
  <c r="H59" i="14"/>
  <c r="H61" i="14" s="1"/>
  <c r="H52" i="17" s="1"/>
  <c r="H53" i="17" s="1"/>
  <c r="H38" i="14"/>
  <c r="H39" i="14" s="1"/>
  <c r="H32" i="17" s="1"/>
  <c r="H33" i="17" s="1"/>
  <c r="V39" i="28"/>
  <c r="V36" i="28"/>
  <c r="V38" i="28" s="1"/>
  <c r="T39" i="28"/>
  <c r="T36" i="28"/>
  <c r="T38" i="28" s="1"/>
  <c r="G23" i="28"/>
  <c r="D23" i="28" s="1"/>
  <c r="N101" i="28"/>
  <c r="M52" i="14"/>
  <c r="M43" i="17" s="1"/>
  <c r="M44" i="17" s="1"/>
  <c r="M101" i="28"/>
  <c r="L52" i="14"/>
  <c r="L43" i="17" s="1"/>
  <c r="L44" i="17" s="1"/>
  <c r="K19" i="17"/>
  <c r="K59" i="14"/>
  <c r="K61" i="14" s="1"/>
  <c r="K52" i="17" s="1"/>
  <c r="K53" i="17" s="1"/>
  <c r="K38" i="14"/>
  <c r="K39" i="14" s="1"/>
  <c r="K32" i="17" s="1"/>
  <c r="K33" i="17" s="1"/>
  <c r="J38" i="14"/>
  <c r="J39" i="14" s="1"/>
  <c r="J32" i="17" s="1"/>
  <c r="J33" i="17" s="1"/>
  <c r="J59" i="14"/>
  <c r="J61" i="14" s="1"/>
  <c r="J52" i="17" s="1"/>
  <c r="J53" i="17" s="1"/>
  <c r="J19" i="17"/>
  <c r="G39" i="28"/>
  <c r="G36" i="28"/>
  <c r="G38" i="28" s="1"/>
  <c r="P39" i="28"/>
  <c r="P36" i="28"/>
  <c r="P38" i="28" s="1"/>
  <c r="Z39" i="28"/>
  <c r="Z36" i="28"/>
  <c r="Z38" i="28" s="1"/>
  <c r="J75" i="28"/>
  <c r="I34" i="14"/>
  <c r="I30" i="17" s="1"/>
  <c r="I31" i="17" s="1"/>
  <c r="S39" i="28"/>
  <c r="S36" i="28"/>
  <c r="S38" i="28" s="1"/>
  <c r="U75" i="28"/>
  <c r="U34" i="14"/>
  <c r="U30" i="17" s="1"/>
  <c r="U31" i="17" s="1"/>
  <c r="V38" i="14"/>
  <c r="V39" i="14" s="1"/>
  <c r="V32" i="17" s="1"/>
  <c r="V33" i="17" s="1"/>
  <c r="V59" i="14"/>
  <c r="V61" i="14" s="1"/>
  <c r="V52" i="17" s="1"/>
  <c r="V53" i="17" s="1"/>
  <c r="V19" i="17"/>
  <c r="U52" i="14"/>
  <c r="U43" i="17" s="1"/>
  <c r="U44" i="17" s="1"/>
  <c r="U19" i="17"/>
  <c r="U59" i="14"/>
  <c r="U61" i="14" s="1"/>
  <c r="U52" i="17" s="1"/>
  <c r="U53" i="17" s="1"/>
  <c r="U38" i="14"/>
  <c r="U39" i="14" s="1"/>
  <c r="U32" i="17" s="1"/>
  <c r="U33" i="17" s="1"/>
  <c r="BE29" i="34"/>
  <c r="BF11" i="28"/>
  <c r="W22" i="14" s="1"/>
  <c r="BE73" i="28"/>
  <c r="V34" i="14" s="1"/>
  <c r="V30" i="17" s="1"/>
  <c r="V31" i="17" s="1"/>
  <c r="BE99" i="28"/>
  <c r="V52" i="14" s="1"/>
  <c r="V43" i="17" s="1"/>
  <c r="V44" i="17" s="1"/>
  <c r="BE34" i="28"/>
  <c r="F26" i="17"/>
  <c r="E29" i="14"/>
  <c r="AY45" i="28"/>
  <c r="AY46" i="28" s="1"/>
  <c r="BD101" i="28"/>
  <c r="AF45" i="28"/>
  <c r="AF46" i="28" s="1"/>
  <c r="BD39" i="28"/>
  <c r="BD36" i="28"/>
  <c r="BD38" i="28" s="1"/>
  <c r="BD75" i="28"/>
  <c r="AB45" i="28" l="1"/>
  <c r="I45" i="28"/>
  <c r="I46" i="28" s="1"/>
  <c r="V45" i="28"/>
  <c r="V46" i="28" s="1"/>
  <c r="R45" i="28"/>
  <c r="R46" i="28" s="1"/>
  <c r="U45" i="28"/>
  <c r="O45" i="28"/>
  <c r="O46" i="28" s="1"/>
  <c r="L45" i="28"/>
  <c r="L46" i="28" s="1"/>
  <c r="M45" i="28"/>
  <c r="M46" i="28" s="1"/>
  <c r="S45" i="28"/>
  <c r="S46" i="28" s="1"/>
  <c r="T45" i="28"/>
  <c r="T46" i="28" s="1"/>
  <c r="Z45" i="28"/>
  <c r="Z46" i="28" s="1"/>
  <c r="AD45" i="28"/>
  <c r="AD46" i="28" s="1"/>
  <c r="G45" i="28"/>
  <c r="G46" i="28" s="1"/>
  <c r="AA45" i="28"/>
  <c r="AA46" i="28" s="1"/>
  <c r="AE45" i="28"/>
  <c r="AE46" i="28" s="1"/>
  <c r="J45" i="28"/>
  <c r="J46" i="28" s="1"/>
  <c r="P45" i="28"/>
  <c r="P46" i="28" s="1"/>
  <c r="W45" i="28"/>
  <c r="W46" i="28" s="1"/>
  <c r="K45" i="28"/>
  <c r="K46" i="28" s="1"/>
  <c r="F45" i="28"/>
  <c r="F46" i="28" s="1"/>
  <c r="E47" i="14"/>
  <c r="F39" i="17"/>
  <c r="Q45" i="28"/>
  <c r="Q46" i="28" s="1"/>
  <c r="U46" i="28"/>
  <c r="N45" i="28"/>
  <c r="N46" i="28" s="1"/>
  <c r="H45" i="28"/>
  <c r="H46" i="28" s="1"/>
  <c r="Y45" i="28"/>
  <c r="Y46" i="28" s="1"/>
  <c r="AC45" i="28"/>
  <c r="AC46" i="28" s="1"/>
  <c r="W19" i="17"/>
  <c r="W38" i="14"/>
  <c r="W39" i="14" s="1"/>
  <c r="W32" i="17" s="1"/>
  <c r="W33" i="17" s="1"/>
  <c r="W59" i="14"/>
  <c r="W61" i="14" s="1"/>
  <c r="W52" i="17" s="1"/>
  <c r="W53" i="17" s="1"/>
  <c r="BE101" i="28"/>
  <c r="BE75" i="28"/>
  <c r="BF34" i="28"/>
  <c r="BF73" i="28"/>
  <c r="W34" i="14" s="1"/>
  <c r="W30" i="17" s="1"/>
  <c r="W31" i="17" s="1"/>
  <c r="BF99" i="28"/>
  <c r="W52" i="14" s="1"/>
  <c r="W43" i="17" s="1"/>
  <c r="W44" i="17" s="1"/>
  <c r="BE39" i="28"/>
  <c r="BE36" i="28"/>
  <c r="BE38" i="28" s="1"/>
  <c r="BF29" i="34"/>
  <c r="BG11" i="28"/>
  <c r="X22" i="14" s="1"/>
  <c r="X59" i="14" s="1"/>
  <c r="X61" i="14" s="1"/>
  <c r="X52" i="17" s="1"/>
  <c r="X53" i="17" s="1"/>
  <c r="AB46" i="28"/>
  <c r="E26" i="17"/>
  <c r="F27" i="17"/>
  <c r="E27" i="17" s="1"/>
  <c r="AZ45" i="28"/>
  <c r="AZ46" i="28" s="1"/>
  <c r="E39" i="17" l="1"/>
  <c r="F40" i="17"/>
  <c r="E40" i="17" s="1"/>
  <c r="X19" i="17"/>
  <c r="X38" i="14"/>
  <c r="X39" i="14" s="1"/>
  <c r="X32" i="17" s="1"/>
  <c r="X33" i="17" s="1"/>
  <c r="BG73" i="28"/>
  <c r="X34" i="14" s="1"/>
  <c r="X30" i="17" s="1"/>
  <c r="X31" i="17" s="1"/>
  <c r="BG99" i="28"/>
  <c r="X52" i="14" s="1"/>
  <c r="X43" i="17" s="1"/>
  <c r="X44" i="17" s="1"/>
  <c r="BG34" i="28"/>
  <c r="BF39" i="28"/>
  <c r="BF36" i="28"/>
  <c r="BG29" i="34"/>
  <c r="BH11" i="28"/>
  <c r="BF101" i="28"/>
  <c r="BA45" i="28"/>
  <c r="BA46" i="28" s="1"/>
  <c r="BF75" i="28"/>
  <c r="Y22" i="14" l="1"/>
  <c r="BH29" i="34"/>
  <c r="BI11" i="28"/>
  <c r="Z22" i="14" s="1"/>
  <c r="Z59" i="14" s="1"/>
  <c r="Z61" i="14" s="1"/>
  <c r="Z52" i="17" s="1"/>
  <c r="Z53" i="17" s="1"/>
  <c r="BG101" i="28"/>
  <c r="BG75" i="28"/>
  <c r="BH34" i="28"/>
  <c r="BH99" i="28"/>
  <c r="Y52" i="14" s="1"/>
  <c r="Y43" i="17" s="1"/>
  <c r="BH73" i="28"/>
  <c r="Y34" i="14" s="1"/>
  <c r="Y30" i="17" s="1"/>
  <c r="BF38" i="28"/>
  <c r="BG39" i="28"/>
  <c r="BG36" i="28"/>
  <c r="BG38" i="28" s="1"/>
  <c r="BC45" i="28" s="1"/>
  <c r="BC46" i="28" s="1"/>
  <c r="Z19" i="17" l="1"/>
  <c r="Z38" i="14"/>
  <c r="Z39" i="14" s="1"/>
  <c r="Z32" i="17" s="1"/>
  <c r="Z33" i="17" s="1"/>
  <c r="Y19" i="17"/>
  <c r="Y38" i="14"/>
  <c r="Y39" i="14" s="1"/>
  <c r="Y32" i="17" s="1"/>
  <c r="Y33" i="17" s="1"/>
  <c r="Y59" i="14"/>
  <c r="Y61" i="14" s="1"/>
  <c r="Y52" i="17" s="1"/>
  <c r="Y53" i="17" s="1"/>
  <c r="BH101" i="28"/>
  <c r="BI29" i="34"/>
  <c r="BJ11" i="28"/>
  <c r="AA22" i="14" s="1"/>
  <c r="BH39" i="28"/>
  <c r="BH36" i="28"/>
  <c r="BH38" i="28" s="1"/>
  <c r="Y31" i="17"/>
  <c r="BB45" i="28"/>
  <c r="BH75" i="28"/>
  <c r="Y44" i="17"/>
  <c r="BI99" i="28"/>
  <c r="Z52" i="14" s="1"/>
  <c r="Z43" i="17" s="1"/>
  <c r="Z44" i="17" s="1"/>
  <c r="BI34" i="28"/>
  <c r="BI73" i="28"/>
  <c r="Z34" i="14" s="1"/>
  <c r="Z30" i="17" s="1"/>
  <c r="Z31" i="17" s="1"/>
  <c r="AA59" i="14" l="1"/>
  <c r="AA61" i="14" s="1"/>
  <c r="AA52" i="17" s="1"/>
  <c r="AA53" i="17" s="1"/>
  <c r="AA19" i="17"/>
  <c r="AA38" i="14"/>
  <c r="AA39" i="14" s="1"/>
  <c r="AA32" i="17" s="1"/>
  <c r="AA33" i="17" s="1"/>
  <c r="BB46" i="28"/>
  <c r="BJ73" i="28"/>
  <c r="AA34" i="14" s="1"/>
  <c r="AA30" i="17" s="1"/>
  <c r="BJ34" i="28"/>
  <c r="BJ99" i="28"/>
  <c r="AA52" i="14" s="1"/>
  <c r="AA43" i="17" s="1"/>
  <c r="AA44" i="17" s="1"/>
  <c r="BI39" i="28"/>
  <c r="BI36" i="28"/>
  <c r="BD45" i="28"/>
  <c r="BD46" i="28" s="1"/>
  <c r="BJ29" i="34"/>
  <c r="BK11" i="28"/>
  <c r="AB22" i="14" s="1"/>
  <c r="AB59" i="14" s="1"/>
  <c r="AB61" i="14" s="1"/>
  <c r="BI101" i="28"/>
  <c r="BI75" i="28"/>
  <c r="BK29" i="34" l="1"/>
  <c r="BL11" i="28"/>
  <c r="AB38" i="14"/>
  <c r="AB39" i="14" s="1"/>
  <c r="AB32" i="17" s="1"/>
  <c r="AB19" i="17"/>
  <c r="BJ75" i="28"/>
  <c r="AA31" i="17"/>
  <c r="BK73" i="28"/>
  <c r="BK99" i="28"/>
  <c r="AB52" i="14" s="1"/>
  <c r="AB43" i="17" s="1"/>
  <c r="AB44" i="17" s="1"/>
  <c r="BK34" i="28"/>
  <c r="BI38" i="28"/>
  <c r="BJ101" i="28"/>
  <c r="AB52" i="17"/>
  <c r="BJ39" i="28"/>
  <c r="BJ36" i="28"/>
  <c r="BJ38" i="28" s="1"/>
  <c r="AB34" i="14" l="1"/>
  <c r="AB30" i="17" s="1"/>
  <c r="AB31" i="17" s="1"/>
  <c r="BL73" i="28"/>
  <c r="BL99" i="28"/>
  <c r="BL34" i="28"/>
  <c r="AC22" i="14"/>
  <c r="BL29" i="34"/>
  <c r="BM29" i="34" s="1"/>
  <c r="BN29" i="34" s="1"/>
  <c r="BO29" i="34" s="1"/>
  <c r="BP29" i="34" s="1"/>
  <c r="BQ29" i="34" s="1"/>
  <c r="BR29" i="34" s="1"/>
  <c r="BS29" i="34" s="1"/>
  <c r="BT29" i="34" s="1"/>
  <c r="BU29" i="34" s="1"/>
  <c r="BV29" i="34" s="1"/>
  <c r="BW29" i="34" s="1"/>
  <c r="BX29" i="34" s="1"/>
  <c r="BY29" i="34" s="1"/>
  <c r="BZ29" i="34" s="1"/>
  <c r="CA29" i="34" s="1"/>
  <c r="CB29" i="34" s="1"/>
  <c r="CC29" i="34" s="1"/>
  <c r="BM11" i="28"/>
  <c r="BF45" i="28"/>
  <c r="BF46" i="28" s="1"/>
  <c r="BJ45" i="28"/>
  <c r="BJ46" i="28" s="1"/>
  <c r="BK39" i="28"/>
  <c r="BK36" i="28"/>
  <c r="BK38" i="28" s="1"/>
  <c r="BE45" i="28"/>
  <c r="BK101" i="28"/>
  <c r="AB53" i="17"/>
  <c r="BK75" i="28"/>
  <c r="AB33" i="17"/>
  <c r="BM99" i="28" l="1"/>
  <c r="BM34" i="28"/>
  <c r="BM73" i="28"/>
  <c r="D73" i="28" s="1"/>
  <c r="AD22" i="14"/>
  <c r="BL101" i="28"/>
  <c r="AC52" i="14"/>
  <c r="AC43" i="17" s="1"/>
  <c r="AC44" i="17" s="1"/>
  <c r="BL75" i="28"/>
  <c r="AC34" i="14"/>
  <c r="AC30" i="17" s="1"/>
  <c r="AC31" i="17" s="1"/>
  <c r="AC19" i="17"/>
  <c r="AC59" i="14"/>
  <c r="AC61" i="14" s="1"/>
  <c r="AC52" i="17" s="1"/>
  <c r="AC53" i="17" s="1"/>
  <c r="AC38" i="14"/>
  <c r="AC39" i="14" s="1"/>
  <c r="BL39" i="28"/>
  <c r="BL36" i="28"/>
  <c r="BL38" i="28" s="1"/>
  <c r="BE46" i="28"/>
  <c r="BG45" i="28"/>
  <c r="BG46" i="28" s="1"/>
  <c r="BK45" i="28"/>
  <c r="BK46" i="28" s="1"/>
  <c r="AC32" i="17" l="1"/>
  <c r="BM75" i="28"/>
  <c r="D75" i="28" s="1"/>
  <c r="AD34" i="14"/>
  <c r="AD30" i="17" s="1"/>
  <c r="AD31" i="17" s="1"/>
  <c r="E31" i="17" s="1"/>
  <c r="E7" i="17" s="1"/>
  <c r="BM39" i="28"/>
  <c r="D39" i="28" s="1"/>
  <c r="BM36" i="28"/>
  <c r="BM38" i="28" s="1"/>
  <c r="D34" i="28"/>
  <c r="BM101" i="28"/>
  <c r="D101" i="28" s="1"/>
  <c r="AD52" i="14"/>
  <c r="AD43" i="17" s="1"/>
  <c r="D99" i="28"/>
  <c r="BL45" i="28"/>
  <c r="BL46" i="28" s="1"/>
  <c r="BH45" i="28"/>
  <c r="BH46" i="28" s="1"/>
  <c r="D38" i="28"/>
  <c r="AD19" i="17"/>
  <c r="AD59" i="14"/>
  <c r="AD61" i="14" s="1"/>
  <c r="AD52" i="17" s="1"/>
  <c r="E52" i="17" s="1"/>
  <c r="AD38" i="14"/>
  <c r="AD39" i="14" s="1"/>
  <c r="AD32" i="17" s="1"/>
  <c r="AD33" i="17" s="1"/>
  <c r="AD53" i="17" l="1"/>
  <c r="E53" i="17" s="1"/>
  <c r="E11" i="17" s="1"/>
  <c r="E30" i="17"/>
  <c r="AD44" i="17"/>
  <c r="E44" i="17" s="1"/>
  <c r="E8" i="17" s="1"/>
  <c r="E43" i="17"/>
  <c r="E62" i="14"/>
  <c r="E11" i="14" s="1"/>
  <c r="E53" i="14"/>
  <c r="E8" i="14" s="1"/>
  <c r="BM45" i="28"/>
  <c r="BM46" i="28" s="1"/>
  <c r="BI45" i="28"/>
  <c r="BI46" i="28" s="1"/>
  <c r="E40" i="14"/>
  <c r="E9" i="14" s="1"/>
  <c r="E35" i="14"/>
  <c r="E7" i="14" s="1"/>
  <c r="D36" i="28"/>
  <c r="AC33" i="17"/>
  <c r="E33" i="17" s="1"/>
  <c r="E9" i="17" s="1"/>
  <c r="E32" i="17"/>
  <c r="E12" i="17" l="1"/>
  <c r="E10" i="17"/>
  <c r="E10" i="14"/>
  <c r="E12" i="14" s="1"/>
  <c r="E14" i="14" s="1"/>
  <c r="E15" i="14" s="1"/>
  <c r="D45" i="28"/>
  <c r="E48" i="28"/>
  <c r="D46" i="28"/>
</calcChain>
</file>

<file path=xl/sharedStrings.xml><?xml version="1.0" encoding="utf-8"?>
<sst xmlns="http://schemas.openxmlformats.org/spreadsheetml/2006/main" count="1266" uniqueCount="644">
  <si>
    <t>FORMULARZ OFERTOWY</t>
  </si>
  <si>
    <t>ZAŁĄCZNIK NR 1</t>
  </si>
  <si>
    <t>Wielkość zdefiniowana przez Podmiot Publiczny</t>
  </si>
  <si>
    <t>Wielkości obliczeniowe</t>
  </si>
  <si>
    <t>ZAŁ2</t>
  </si>
  <si>
    <t>Należy wypełnić pola:</t>
  </si>
  <si>
    <t>KOTŁOWNIA SZCZYTOWA</t>
  </si>
  <si>
    <t>ZAŁĄCZNIK NR 2</t>
  </si>
  <si>
    <t>komórki C9 oraz D9</t>
  </si>
  <si>
    <t>ZAŁĄCZNIK NR 3</t>
  </si>
  <si>
    <t>ZAŁ3</t>
  </si>
  <si>
    <t>ZAŁĄCZNIK NR 4</t>
  </si>
  <si>
    <t>ZAŁ4</t>
  </si>
  <si>
    <t>ZAŁĄCZNIK NR 5</t>
  </si>
  <si>
    <t>NALEŻY WPISAĆ LICZBĘ PROCENTOWĄ (DO DWÓCH MIEJSC PO PRZECINKU)</t>
  </si>
  <si>
    <t>ZAŁ5</t>
  </si>
  <si>
    <t>komórka C8</t>
  </si>
  <si>
    <t>ZAŁĄCZNIK NR 6</t>
  </si>
  <si>
    <t>ZAŁ6</t>
  </si>
  <si>
    <t>Sezon grzewczy</t>
  </si>
  <si>
    <t>Lato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</si>
  <si>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</si>
  <si>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</si>
  <si>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</si>
  <si>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</si>
  <si>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</si>
  <si>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</si>
  <si>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</si>
  <si>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</si>
  <si>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</si>
  <si>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</si>
  <si>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</si>
  <si>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</si>
  <si>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</si>
  <si>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</si>
  <si>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</si>
  <si>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</si>
  <si>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</si>
  <si>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</si>
  <si>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</si>
  <si>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</si>
  <si>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</si>
  <si>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</si>
  <si>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</si>
  <si>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</si>
  <si>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Liczba dni</t>
  </si>
  <si>
    <t>d</t>
  </si>
  <si>
    <t>Liczba godzin</t>
  </si>
  <si>
    <t>h</t>
  </si>
  <si>
    <t>Postoje planowe ITPO</t>
  </si>
  <si>
    <t>Średnia temperatura zewnętrzna</t>
  </si>
  <si>
    <t>°C</t>
  </si>
  <si>
    <t>MJ/kg</t>
  </si>
  <si>
    <t>t/rok</t>
  </si>
  <si>
    <t>t/tydz.</t>
  </si>
  <si>
    <t>t</t>
  </si>
  <si>
    <t>GJ</t>
  </si>
  <si>
    <t>MW</t>
  </si>
  <si>
    <t>MWh</t>
  </si>
  <si>
    <t>Nominalna moc elektryczna netto w warunkach średniomiesięcznych</t>
  </si>
  <si>
    <t>ZAŁĄCZNIK NR 7</t>
  </si>
  <si>
    <t>OKREŚLENIE PRZEZ WYKONAWCĘ DYSPOZYCYJNOŚCI ITPO</t>
  </si>
  <si>
    <t>DYSPOZYCYJNOŚĆ ITPO</t>
  </si>
  <si>
    <t>ZAŁ7</t>
  </si>
  <si>
    <t>OKREŚLENIE DYSPOZYCYJNOŚCI ITPO</t>
  </si>
  <si>
    <t>ZAŁĄCZNIK NR 9</t>
  </si>
  <si>
    <t>ZAŁ8</t>
  </si>
  <si>
    <t>PARAMETRY TECHNICZNE</t>
  </si>
  <si>
    <t>ZAŁĄCZNIK NR 10</t>
  </si>
  <si>
    <t>OKREŚLENIE PRZEZ WYKONAWCĘ KOSZTU UZDATNIANIA 1 m3 NOŚNIKA</t>
  </si>
  <si>
    <t>ZAŁ9</t>
  </si>
  <si>
    <t>ZAŁ10</t>
  </si>
  <si>
    <t>WYNAGRODZENIE NETTO</t>
  </si>
  <si>
    <t>PLN</t>
  </si>
  <si>
    <t>VAT</t>
  </si>
  <si>
    <t>WYNAGRODZENIE BRUTTO</t>
  </si>
  <si>
    <t>P O D S U M O W A N I E</t>
  </si>
  <si>
    <t>RAZEM</t>
  </si>
  <si>
    <t>Stawka VAT</t>
  </si>
  <si>
    <t>%</t>
  </si>
  <si>
    <t>1.</t>
  </si>
  <si>
    <t>1.1</t>
  </si>
  <si>
    <t>PlN</t>
  </si>
  <si>
    <t>1.2</t>
  </si>
  <si>
    <t>1.3</t>
  </si>
  <si>
    <t>m3</t>
  </si>
  <si>
    <t>2.</t>
  </si>
  <si>
    <t>2.1</t>
  </si>
  <si>
    <t>2.2</t>
  </si>
  <si>
    <t>2.3</t>
  </si>
  <si>
    <t>POMNIEJSZENIE PŁATNOŚCI NA RZECZ PARTNERA PRYWATNEGO Z TYTUŁU GWARANTOWANEJ ILOŚCI SPRZEDAŻY ENERGII ELEKTRYCZNEJ</t>
  </si>
  <si>
    <t>4.</t>
  </si>
  <si>
    <t>PLN/MWh</t>
  </si>
  <si>
    <t>ZAŁĄCZNIK NR 11</t>
  </si>
  <si>
    <t>ZAŁ11</t>
  </si>
  <si>
    <t xml:space="preserve">Produkcja uzdatnionej wody sieciowej </t>
  </si>
  <si>
    <t xml:space="preserve">RAZEM </t>
  </si>
  <si>
    <t>J.M</t>
  </si>
  <si>
    <t>INSTALACJA TERMICZNEGO PRZEKSZTAŁCANIA ODPADÓW ITPO</t>
  </si>
  <si>
    <t>3.</t>
  </si>
  <si>
    <t>3.1</t>
  </si>
  <si>
    <t>3.2</t>
  </si>
  <si>
    <t>POMNIEJSZENIE O PRZYCHODY ZE SPRZEDAŻY ENERGII ELEKTRYCZNEJ</t>
  </si>
  <si>
    <t>LP.</t>
  </si>
  <si>
    <t>5.</t>
  </si>
  <si>
    <t>6.</t>
  </si>
  <si>
    <t>7.</t>
  </si>
  <si>
    <t>8.</t>
  </si>
  <si>
    <t>9.</t>
  </si>
  <si>
    <t>ZAŁOŻENIA</t>
  </si>
  <si>
    <t>ROCZNA STOPA DYSKONTOWA DLA DANEGO ROKU EKSPLOATACJI</t>
  </si>
  <si>
    <t>INFLACJA</t>
  </si>
  <si>
    <t>INDEKS INFLACJI</t>
  </si>
  <si>
    <t>WSPÓŁCZYNNIK DYSKONTA</t>
  </si>
  <si>
    <t>2..1A</t>
  </si>
  <si>
    <t>2.2.A</t>
  </si>
  <si>
    <t>2.3.A</t>
  </si>
  <si>
    <t>2.4.</t>
  </si>
  <si>
    <t>2.4.A</t>
  </si>
  <si>
    <t>3.1.A</t>
  </si>
  <si>
    <t>3.2.A</t>
  </si>
  <si>
    <t>3.3</t>
  </si>
  <si>
    <t>3.3.A</t>
  </si>
  <si>
    <t>4.1</t>
  </si>
  <si>
    <t>4.1.A</t>
  </si>
  <si>
    <t>ZDYSKONTOWANE PRZYCHODY Z ENERGII ELEKTRYCZNEJ</t>
  </si>
  <si>
    <t>POMNIEJSZENIE O ZDYSKONTOWANE PRZYCHODY ZE SPRZEDAŻY ENERGII ELEKTRYCZNEJ NETTO</t>
  </si>
  <si>
    <t>WYPEŁNIA WYKONAWCA - OFERTA</t>
  </si>
  <si>
    <t>ROK</t>
  </si>
  <si>
    <t>j.m.</t>
  </si>
  <si>
    <t>Liczba godzin postoju  planowego nr 1 ("wiosennego")</t>
  </si>
  <si>
    <t>Liczba godzin postoju  planowego nr  2 ("jesiennego")</t>
  </si>
  <si>
    <t>NALEŻY WPISAĆ LICZBĘ GODZIN POSTOJÓW PLANOWYCH W ROKU</t>
  </si>
  <si>
    <t>OBLICZENIE WYNAGRODZENIA PARTNERA PRYWATNEGO</t>
  </si>
  <si>
    <t>LICZBA MEGAWATÓW Z DOKŁADNOŚCIĄ DO TRZECH MIEJSC PO PRZECINKU</t>
  </si>
  <si>
    <t>ZAŁOŻENIA I KALKULACJE TECHNICZNE</t>
  </si>
  <si>
    <t>Temperatura wody sieciowej  - zasilanie</t>
  </si>
  <si>
    <t>Temperatura wody sieciowej  - powrót</t>
  </si>
  <si>
    <t>Różnica temperatur (zasilanie - powrót)</t>
  </si>
  <si>
    <t>ZAŁĄCZNIK NR 14</t>
  </si>
  <si>
    <t>ZAŁĄCZNIK NR 13</t>
  </si>
  <si>
    <r>
      <rPr>
        <b/>
        <i/>
        <sz val="10"/>
        <color indexed="13"/>
        <rFont val="Verdana"/>
        <family val="2"/>
      </rPr>
      <t>Obliczona wartość wynikowa</t>
    </r>
  </si>
  <si>
    <t>2.4.1.</t>
  </si>
  <si>
    <t>2.4.2.</t>
  </si>
  <si>
    <t>2.4.3.</t>
  </si>
  <si>
    <t>2.4.4.</t>
  </si>
  <si>
    <t>2.1.1.</t>
  </si>
  <si>
    <t>2.1.2.</t>
  </si>
  <si>
    <t>2.2.1.</t>
  </si>
  <si>
    <t>2.2.2.</t>
  </si>
  <si>
    <t>2.3.</t>
  </si>
  <si>
    <t>2.3.1.</t>
  </si>
  <si>
    <t>2.3.2.</t>
  </si>
  <si>
    <t>PLN/m3</t>
  </si>
  <si>
    <t>3.1.</t>
  </si>
  <si>
    <t>3.1.1.</t>
  </si>
  <si>
    <t>3.1.2.</t>
  </si>
  <si>
    <t>3.2.</t>
  </si>
  <si>
    <t>3.2.1.</t>
  </si>
  <si>
    <t>3.2.2.</t>
  </si>
  <si>
    <t>3.3.</t>
  </si>
  <si>
    <t>3.3.1.</t>
  </si>
  <si>
    <t>3.3.2.</t>
  </si>
  <si>
    <t>……………………………………………………………………..</t>
  </si>
  <si>
    <t xml:space="preserve">Miejscowość, data </t>
  </si>
  <si>
    <t>………………………………….………………</t>
  </si>
  <si>
    <t xml:space="preserve">Podpis  osoby uprawnionej do reprezentowania Wykonawcy </t>
  </si>
  <si>
    <t>komórka D8</t>
  </si>
  <si>
    <t>komórka D9</t>
  </si>
  <si>
    <t>komórka C15</t>
  </si>
  <si>
    <t>komórka C8-C9</t>
  </si>
  <si>
    <t>komórka D8-D9</t>
  </si>
  <si>
    <t xml:space="preserve">NOMINALNA MOC ELEKTRYCZNA NETTO W WARUNKACH ŚREDNIOMIESIĘCZNYCH </t>
  </si>
  <si>
    <t>4.2</t>
  </si>
  <si>
    <t>4.3</t>
  </si>
  <si>
    <t>4.4</t>
  </si>
  <si>
    <t>SŁOWNIE W ZŁOTYCH POLSKICH</t>
  </si>
  <si>
    <t>ZAŁ13</t>
  </si>
  <si>
    <t>………………………………….………………..</t>
  </si>
  <si>
    <t>Parametr                                             Miesiąc</t>
  </si>
  <si>
    <t>ZAŁ12</t>
  </si>
  <si>
    <t>ZAŁ14</t>
  </si>
  <si>
    <t>Lata  eksploatacji</t>
  </si>
  <si>
    <t>OKREŚLENIE PRZEZ WYKONAWCĘ OKRESU BUDOWY ITPO</t>
  </si>
  <si>
    <t>UWAGA:</t>
  </si>
  <si>
    <t>OKREŚLENIE PRZEZ WYKONAWCĘ GWARANTOWANYCH PARAMETRÓW TECHNICZNYCH GRUPY B DLA KS</t>
  </si>
  <si>
    <t>Lp.</t>
  </si>
  <si>
    <t>Wyszczególnienie</t>
  </si>
  <si>
    <t>Jedn.</t>
  </si>
  <si>
    <t>Wartości</t>
  </si>
  <si>
    <t>Punkt pracy</t>
  </si>
  <si>
    <t>1.   </t>
  </si>
  <si>
    <t>Czas pracy w punkcie bilansowym</t>
  </si>
  <si>
    <t>2.   </t>
  </si>
  <si>
    <t>3.  </t>
  </si>
  <si>
    <t>Temperatura wody sieciowej</t>
  </si>
  <si>
    <r>
      <t>T</t>
    </r>
    <r>
      <rPr>
        <vertAlign val="subscript"/>
        <sz val="10"/>
        <color theme="1"/>
        <rFont val="Calibri"/>
        <family val="2"/>
        <charset val="238"/>
        <scheme val="minor"/>
      </rPr>
      <t>zasilania</t>
    </r>
  </si>
  <si>
    <r>
      <t>T</t>
    </r>
    <r>
      <rPr>
        <vertAlign val="subscript"/>
        <sz val="10"/>
        <color theme="1"/>
        <rFont val="Calibri"/>
        <family val="2"/>
        <charset val="238"/>
        <scheme val="minor"/>
      </rPr>
      <t>powrotu</t>
    </r>
  </si>
  <si>
    <t>4.        </t>
  </si>
  <si>
    <t>Moc cieplna ITPO</t>
  </si>
  <si>
    <t>5.        </t>
  </si>
  <si>
    <t>Moc elektryczna brutto ITPO</t>
  </si>
  <si>
    <t>6.        </t>
  </si>
  <si>
    <t>Moc elektryczna netto ITPO</t>
  </si>
  <si>
    <t>NALEŻY WPISAĆ LICZBĘ CAŁKOWITĄ, KTÓREJ WARTOŚĆ MIEŚCI SIĘ W PRZEDZIALE &lt;7800; 8760&gt;</t>
  </si>
  <si>
    <t>ZAŁĄCZNIK NR 8</t>
  </si>
  <si>
    <t>ZAŁĄCZNIK NR 12</t>
  </si>
  <si>
    <t>ZAŁĄCZNIK NR 15</t>
  </si>
  <si>
    <t>ZAŁĄCZNIK NR 16</t>
  </si>
  <si>
    <t>ZAŁĄCZNIK NR 17</t>
  </si>
  <si>
    <t>komórka C16</t>
  </si>
  <si>
    <t>komórka E8</t>
  </si>
  <si>
    <t>komórki E13, F13, G13</t>
  </si>
  <si>
    <t>komórki E15, F15, G15, H15</t>
  </si>
  <si>
    <t>komórki E16, F16, G16, H16</t>
  </si>
  <si>
    <t>komórka C8, D8</t>
  </si>
  <si>
    <t>ZAŁ16</t>
  </si>
  <si>
    <t>ZAŁ15</t>
  </si>
  <si>
    <t>ZAŁ17</t>
  </si>
  <si>
    <r>
      <t xml:space="preserve">Roczna produkcja energii elektrycznej netto [MWh] - parametr gwarantowany </t>
    </r>
    <r>
      <rPr>
        <sz val="10"/>
        <color indexed="8"/>
        <rFont val="Verdana"/>
        <family val="2"/>
      </rPr>
      <t xml:space="preserve"> W</t>
    </r>
    <r>
      <rPr>
        <vertAlign val="subscript"/>
        <sz val="10"/>
        <color indexed="8"/>
        <rFont val="Verdana"/>
        <family val="2"/>
      </rPr>
      <t xml:space="preserve">Er,gwar </t>
    </r>
  </si>
  <si>
    <t>OKREŚLENIE PRZEZ WYKONAWCĘ GWARANTOWANEGO PROFILU PRACY ITPO</t>
  </si>
  <si>
    <t>Średniomiesięczne warunki dla których należy określić nominalną moc elektryczną prezentuje załącznik nr 15</t>
  </si>
  <si>
    <t>Załączniki zawierające uzupełniające dane techniczne i ekonomiczne oraz obliczenia wartości wynagrodzenia Partnera Prywatnego nie wypełniane przez Wykonawcę.</t>
  </si>
  <si>
    <t>Załącznik zawiera obliczenia elementów wynagrodzenia Wykonawcy oraz określa sumaryczną  nominalną oczekiwaną wartość wynagrodzenia Wykonawcy</t>
  </si>
  <si>
    <t xml:space="preserve">Lista załączników stanowiących elementy Oferty </t>
  </si>
  <si>
    <t xml:space="preserve">LICZBA GODZIN PRACY ITPO W KAŻDYM ROKU </t>
  </si>
  <si>
    <r>
      <t>Gwarantowany czas pracy ITPO (</t>
    </r>
    <r>
      <rPr>
        <sz val="9"/>
        <color indexed="8"/>
        <rFont val="Calibri"/>
        <family val="2"/>
      </rPr>
      <t>≥</t>
    </r>
    <r>
      <rPr>
        <sz val="9"/>
        <color indexed="8"/>
        <rFont val="Verdana"/>
        <family val="2"/>
        <charset val="238"/>
      </rPr>
      <t>7800h)</t>
    </r>
  </si>
  <si>
    <t>Postoje awaryjne ITPO</t>
  </si>
  <si>
    <t>Liczba godzin pracy ITPO</t>
  </si>
  <si>
    <t>Dyspozycyjna moc cieplna Instalacji</t>
  </si>
  <si>
    <t>Dyspozycyjna moc cieplna ITPO</t>
  </si>
  <si>
    <t>Produkcja ciepła z paliwa z odpadów (ITPO)</t>
  </si>
  <si>
    <t>INSTRUKCJA WYPEŁNIANIA FORMULARZA OFERTOWEGO</t>
  </si>
  <si>
    <t>NALEŻY WPISAĆ LICZBĘ W ZŁOTYCH POLSKICH</t>
  </si>
  <si>
    <t>WYSOKOŚĆ STOPY REFERENCYJNEJ OKREŚLONA PRZEZ ZAMAWIAJĄCEGO</t>
  </si>
  <si>
    <t>MARŻA FINANSOWANIA DŁUŻNEGO PONAD STOPĘ REFERENCYJNĄ - FINANSOWANIE REZERW</t>
  </si>
  <si>
    <t>MARŻA FINANSOWANIA DŁUŻNEGO PONAD STOPĘ REFERENCYJNĄ - FINANSOWANIE KOSZTÓW BUDOWY</t>
  </si>
  <si>
    <t>OKREŚLENIE PRZEZ WYKONAWCĘ KWOTY FINANSOWANIA DŁUŻNEGO  I KAPITAŁOWEGO DLA INSTALACJI TERMICZNEGO PRZETWARZANIA ODPADÓW</t>
  </si>
  <si>
    <t>OKREŚLENIE PRZEZ WYKONAWCĘ KWOTY FINANSOWANIA DŁUŻNEGO  I KAPITAŁOWEGO DLA KOTŁOWNI SZCZYTOWEJ</t>
  </si>
  <si>
    <t>OKREŚLENIE PRZEZ WYKONAWCĘ  MARŻY FINANSOWANIA DLUŻNEGO I KAPITAŁOWEGO DLA KOTŁOWNI SZCZYTOWEJ</t>
  </si>
  <si>
    <t>O K R E S    E K S P L O A T A C J I</t>
  </si>
  <si>
    <t>Harmonog. wpłaty Fin. Dłużnego w celu sfinansowania rezerw finansowych</t>
  </si>
  <si>
    <t>Suma</t>
  </si>
  <si>
    <t>1.4</t>
  </si>
  <si>
    <t>Ad. 1.1.</t>
  </si>
  <si>
    <t>Ad. 1.2.</t>
  </si>
  <si>
    <t>Ad. 1.3.</t>
  </si>
  <si>
    <t>Ad. 1.4.</t>
  </si>
  <si>
    <t>Kwoty i ich rozkład w czasie muszą być zgodne z ofertami podmiotów zapewniających Finansowanie Kapitałowe i Dłużne</t>
  </si>
  <si>
    <t>Harmonogram spłat rat kapitałowych Finansowania Dłużnego</t>
  </si>
  <si>
    <t>Suma wpisanych kwot musi się równać kwocie wpisanej w pozycji 1.3. Załacznika nr 7</t>
  </si>
  <si>
    <t>OKREŚLENIE PRZEZ WYKONAWCĘ KWOT I KOSZTÓW FINANSOWANIA INSTALACJI TERMICZNEGO PRZETWARZANIA ODPADÓW</t>
  </si>
  <si>
    <t>OKREŚLENIE PRZEZ WYKONAWCĘ KWOT I KOSZTÓW FINANSOWANIA KOTŁOWNI SZCZYTOWEJ</t>
  </si>
  <si>
    <t>Suma wpisanych kwot musi się równać kwocie wpisanej w pozycji 1.2. Załacznika nr 7</t>
  </si>
  <si>
    <t>Suma wpisanych kwot musi się równać kwocie wpisanej w pozycji 1.4. Załacznika nr 7</t>
  </si>
  <si>
    <t>Suma wpisanych kwot musi się równać kwocie wpisanej w pozycji 1.1. Załacznika nr 7</t>
  </si>
  <si>
    <t>3.4</t>
  </si>
  <si>
    <t>3.5</t>
  </si>
  <si>
    <t>Skumulowana inflacja</t>
  </si>
  <si>
    <t>PRZYCHODY PARTNERA PRYWATNEGO Z ITPO I KS</t>
  </si>
  <si>
    <t>Harmonog. wniesienia Fin. Kapitałowego i Dłużnego w celu sfin. rezerw finansowych</t>
  </si>
  <si>
    <t>1.5</t>
  </si>
  <si>
    <t>1.6</t>
  </si>
  <si>
    <t>OCZEKIWANY EIRR</t>
  </si>
  <si>
    <t>Spłata Finansowania Dłużnego</t>
  </si>
  <si>
    <t>Harmonog. wniesienia Fin. Kapit.  w celu sfin. prowizji i opłat od Fin. Dłużnego (niekaptaliz.)</t>
  </si>
  <si>
    <t>Harmonog. wpłaty Fin. Dłużnego  w celu sfin. prowizji i opłat od Fin. Dłużnego (kapitaliz.)</t>
  </si>
  <si>
    <t>KWOTA REZERW FINANSOWYCH FINANSOWANYCH DŁUGIEM</t>
  </si>
  <si>
    <t>KWOTA PROWIZJI I INNYCH OPŁAT ZWIĄZANYCH Z UDZIELENIEM FINANSOWANIA DŁUŻNEGO FINANSOWANA DŁUGIEM (KAPITALIZOWANA)</t>
  </si>
  <si>
    <t>KWOTA PROWIZJI I OPŁAT OD FINANSOWANIA DŁUŻNEGO (SUMA POZYCJI: 3.1-3.5) (NIEKAPITALIZOWANA)</t>
  </si>
  <si>
    <t>OKREŚLENIE PRZEZ WYKONAWCĘ  KWOTY PROWIZJI I OPŁAT OD FINANSOWANIA DŁUŻNEGO (NIEKAPITALIZOWANYCH TJ. NIE POWIĘKSZAJĄCYCH KWOTY FINANSOWANIA DŁUŻNEGO)</t>
  </si>
  <si>
    <t xml:space="preserve">KWOTA REZERW FINANSOWYCH FINANSOWANYCH KAPITAŁEM </t>
  </si>
  <si>
    <t>Harmonog. spłaty rat kapit. Finansowania Dłużnego</t>
  </si>
  <si>
    <t>LATA</t>
  </si>
  <si>
    <t>Harm. kosztów prowizji i opłat za udzielenie Fin. Dłużnego (niekapitalizowanych)</t>
  </si>
  <si>
    <t>eksploatcja</t>
  </si>
  <si>
    <t>Prowizje i opłaty od Fin. Dłużnego rocznie (niekaptaliz.)</t>
  </si>
  <si>
    <t>Budowa: miesiące / Eksploatacja: lata</t>
  </si>
  <si>
    <t>Harmonogram rozwiązania rezerw finansowych sfinansowanych Kapitałem i Długiem</t>
  </si>
  <si>
    <t>wyliczenie pomocnicze</t>
  </si>
  <si>
    <t>Prowizje i opłaty od Fin. Dłużnego (kapitaliz.) rocznie</t>
  </si>
  <si>
    <t>Inflacja roczna</t>
  </si>
  <si>
    <t>Inflacja miesięczna</t>
  </si>
  <si>
    <t>Liczba miesięcy</t>
  </si>
  <si>
    <t>Rok</t>
  </si>
  <si>
    <t xml:space="preserve">Podsumowanie harmonog.  Finansowania Kapitałowego i Dłużnego kapitału </t>
  </si>
  <si>
    <t>Podsumowanie harmonog.  Finansowania Kapitałowego i Dłużnego kapitału (bez rezerw finansowych)</t>
  </si>
  <si>
    <t>Harmonog. kosztów Finansowania Dłużnego (odsetki od Fin. Dłużnego w oparciu o stopę referencyjną)</t>
  </si>
  <si>
    <t>Harmonog. kosztów Finansowania Kapitałowego</t>
  </si>
  <si>
    <t>ZAŁĄCZNIK NR 7a</t>
  </si>
  <si>
    <t>Razem</t>
  </si>
  <si>
    <t>OKREŚLENIE PRZEZ WYKONAWCĘ OCZEKIWANEJ STOPY ZWROTU Z FINANSOWANIA KAPITAŁOWEGO (EIRR) ŁĄCZNIE DLA ITPO I KS</t>
  </si>
  <si>
    <t>Koszt Finansowania Dłużnego</t>
  </si>
  <si>
    <t>OKREŚLENIE PRZEZ WYKONAWCĘ HARMONOGRAMU SPŁAT RAT FINANSOWANIA DŁUŻNEGO I KOSZTÓW FINANSOWANIA INSTALACJI TERMICZNEGO PRZETWARZANIA ODPADÓW W OKRESIE EKSPLOATACJI</t>
  </si>
  <si>
    <t>OKREŚLENIE PRZEZ WYKONAWCĘ HARMONOGRAMU SPŁAT RAT FINANSOWANIA DŁUŻNEGO I KOSZTÓW FINANSOWANIA KOTŁOWNI SZCZYTOWEJ W OKRESIE EKSPLOATACJI</t>
  </si>
  <si>
    <t>OKREŚLENIE PRZEZ WYKONAWCĘ HARMONOGRAMU FINANSOWANIA KAPITAŁOWEGO I DŁUŻNEGO DLA INSTALACJI TERMICZNEGO PRZETWARZANIA ODPADÓW W OKRESIE BUDOWY</t>
  </si>
  <si>
    <t xml:space="preserve">     O K R E S   B U D O W Y</t>
  </si>
  <si>
    <t xml:space="preserve">      O K R E S   B U D O W Y</t>
  </si>
  <si>
    <t>Wniesienie Finansowania Kapitałowego</t>
  </si>
  <si>
    <t>Liczba miesięcy roku:</t>
  </si>
  <si>
    <t>Okres Budowy / Eksploatacji</t>
  </si>
  <si>
    <t>Daty Budowy / Eksploatacji</t>
  </si>
  <si>
    <t>UWAGA</t>
  </si>
  <si>
    <t>ZAŁĄCZNIK NR 7b</t>
  </si>
  <si>
    <t>ZAŁĄCZNIK NR 8a</t>
  </si>
  <si>
    <t>ZAŁĄCZNIK NR 8b</t>
  </si>
  <si>
    <t>ZAŁĄCZNIK NR 18</t>
  </si>
  <si>
    <t>ZAŁĄCZNIK NR 19</t>
  </si>
  <si>
    <t>DATY</t>
  </si>
  <si>
    <t>MIESIĄCE:</t>
  </si>
  <si>
    <t>DATY:</t>
  </si>
  <si>
    <t>PRZYCHODY PARTNERA PRYWATNEGO Z ITPO</t>
  </si>
  <si>
    <t>1.7</t>
  </si>
  <si>
    <t>1.8</t>
  </si>
  <si>
    <t>2.4</t>
  </si>
  <si>
    <t>PRZYCHODY PARTNERA PRYWATNEGO Z KS</t>
  </si>
  <si>
    <t>Daty:</t>
  </si>
  <si>
    <t>Rozpoczęcie Robót Budowlnych</t>
  </si>
  <si>
    <t>Data rozpoczęcia Robót Budowlanych</t>
  </si>
  <si>
    <t>EUR</t>
  </si>
  <si>
    <t>KWOTA PROWIZJI I OPŁAT OD FINANSOWANIA DŁUŻNEGO DLA INSTACJI TERMICZNEGO PRZETWARZANIA ODPADÓW (SUMA POZYCJI: 3.1-3.5), KTÓRA NIE PODLEGA KAPITALIZACJI</t>
  </si>
  <si>
    <t>KWOTA PROWIZJI I OPŁAT ZWIĄZANYCH Z UDZIELENIEM FIN. DŁUŻNEGO FINANSOWANA  KAPITAŁEM</t>
  </si>
  <si>
    <t>Ad. 1.5.</t>
  </si>
  <si>
    <t>4.5</t>
  </si>
  <si>
    <t>KWOTA PROWIZJI I OPŁAT OD FINANSOWANIA DŁUŻNEGO DLA INSTACJI TERMICZNEGO PRZETWARZANIA ODPADÓW (SUMA POZYCJI: 4.1-4.5), KTÓRA NIE PODLEGA KAPITALIZACJI</t>
  </si>
  <si>
    <t>SUMA POZYCJI W KOLUMNIE 2 W WIERSZACH (OD 4.1 DO 4.5) MUSI BYĆ RÓWNA POZYCJI 1.6</t>
  </si>
  <si>
    <t>OKREŚLENIE PRZEZ WYKONAWCĘ  KWOTY PROWIZJI I OPŁAT OD FINANSOWANIA DŁUŻNEGO (KAPITALIZOWANYCH TJ.  POWIĘKSZAJĄCYCH KWOTY FINANSOWANIA DŁUŻNEGO)</t>
  </si>
  <si>
    <t>Suma wpisanych kwot musi się równać kwocie wpisanej w pozycji 1.3. Załacznika nr 8</t>
  </si>
  <si>
    <t>Suma wpisanych kwot musi się równać kwocie wpisanej w pozycji 1.4. Załacznika nr 8</t>
  </si>
  <si>
    <t>Suma wpisanych kwot musi się równać kwocie wpisanej w pozycji 1.5. Załacznika nr 7</t>
  </si>
  <si>
    <t>Ad. 1.6.</t>
  </si>
  <si>
    <t>Suma wpisanych kwot musi się równać kwocie wpisanej w pozycji 1.6. Załacznika nr 7</t>
  </si>
  <si>
    <t>Suma wpisanych kwot musi się równać kwocie wpisanej w pozycji 1.1. Załacznika nr 8</t>
  </si>
  <si>
    <t>Suma wpisanych kwot musi się równać kwocie wpisanej w pozycji 1.2. Załacznika nr 8</t>
  </si>
  <si>
    <t>Suma wpisanych kwot musi się równać kwocie wpisanej w pozycji 1.5. Załacznika nr 8</t>
  </si>
  <si>
    <t>Suma wpisanych kwot musi się równać kwocie wpisanej w pozycji 1.6. Załacznika nr 8</t>
  </si>
  <si>
    <t>Ad. 1</t>
  </si>
  <si>
    <t>Ad. 2</t>
  </si>
  <si>
    <t>Suma wpisanych kwot musi się równać kwocie wpisanej w pozycji 1.2 i 1.5 Załacznika nr 7</t>
  </si>
  <si>
    <t>Ad. 4</t>
  </si>
  <si>
    <t>Suma wpisanych kwot musi się równać kwocie wpisanej w pozycji 1.2 i 1.5 Załacznika nr 8</t>
  </si>
  <si>
    <t>ZAŁ19</t>
  </si>
  <si>
    <t>ZAŁ18</t>
  </si>
  <si>
    <t>komórki C8 oraz D8</t>
  </si>
  <si>
    <t>ZAŁ7a</t>
  </si>
  <si>
    <t>ZAŁ7b</t>
  </si>
  <si>
    <t>ZAŁ8a</t>
  </si>
  <si>
    <t>ZAŁ8b</t>
  </si>
  <si>
    <t>OKREŚLENIE KWOT I KOSZTÓW FINANSOWANIA INSTALACJI TERMICZNEGO PRZETWARZANIA ODPADÓW</t>
  </si>
  <si>
    <t>OKREŚLENIE HARMONOGRAMU FINANSOWANIA KAPITAŁOWEGO I DŁUŻNEGO DLA INSTALACJI TERMICZNEGO PRZETWARZANIA ODPADÓW W OKRESIE BUDOWY</t>
  </si>
  <si>
    <t>OKREŚLENIE HARMONOGRAMU SPŁAT RAT FINANSOWANIA DŁUŻNEGO I KOSZTÓW FINANSOWANIA INSTALACJI TERMICZNEGO PRZETWARZANIA ODPADÓW W OKRESIE EKSPLOATACJI</t>
  </si>
  <si>
    <t>komórka D10</t>
  </si>
  <si>
    <t>komórka D11</t>
  </si>
  <si>
    <t>komórka D12</t>
  </si>
  <si>
    <t>komórka D13</t>
  </si>
  <si>
    <t>komórka D20</t>
  </si>
  <si>
    <t>komórka D21</t>
  </si>
  <si>
    <t>komórki od D26 do D30</t>
  </si>
  <si>
    <t>KWOTA PROWIZJI I OPŁAT OD FINANSOWANIA DŁUŻNEGO DLA INSTACJI TERMICZNEGO PRZETWARZANIA ODPADÓW (SUMA POZYCJI: 4.1-4.5), KTÓRA PODLEGA KAPITALIZACJI</t>
  </si>
  <si>
    <t>komórki od D37 do D41</t>
  </si>
  <si>
    <t>komórki od F11 do AP11</t>
  </si>
  <si>
    <t>komórki od F12 do AP12</t>
  </si>
  <si>
    <t>komórki od F13 do AP13</t>
  </si>
  <si>
    <t>komórki od F14 do AP14</t>
  </si>
  <si>
    <t>komórki od F15 do AP15</t>
  </si>
  <si>
    <t>komórki od F16 do AP16</t>
  </si>
  <si>
    <t>komórki od F9 do AD9</t>
  </si>
  <si>
    <t>komórki od F10 do AD10</t>
  </si>
  <si>
    <t>komórki od F11 do AD11</t>
  </si>
  <si>
    <t>komórki od F12 do AD12</t>
  </si>
  <si>
    <t>HARMONGRAM WNIESIENIA FINANSOWANIA KAPITAŁOWEGO  W CELU SFINANSOWANIA REZERW FINANSOWYCH</t>
  </si>
  <si>
    <t>HARMONGRAM WNIESIENIA FINANSOWANIA KAPITAŁOWEGO  W CELU SFINANSOWANIA PROWIZJI I OPŁAT OD FINANSOWANIA DŁUŻNEGO (niekaptaliz.)</t>
  </si>
  <si>
    <t>HARMONGRAMWPŁATY FINANSOWANIA DŁUŻNEGO W CELU SFINANSOWANIA REZERW FINANSOWYCH</t>
  </si>
  <si>
    <t>HARMONGRAM WPŁATY FINANSOWANIA DŁUŻNEGO  W CELU SFINANSOWANIA PROWIZJI I OPŁAT OD FINANSOWANIA DŁUŻNEGO (kapitaliz.)</t>
  </si>
  <si>
    <t>HARMONGRAM SPŁAT RAT KAPITAŁOWYCH FINANSOWANIA DŁUŻNEGO</t>
  </si>
  <si>
    <t>HARMONGRAM ROZWIĄZANIA REZERW FINANSOWYCH SFINANSOWANYCH KAPITAŁEMI DŁUGIEM</t>
  </si>
  <si>
    <t>HARMONGRAM KOSZTÓW FINANSOWANIA DŁUŻNEGO (odsetki od Fin. Dłużnego w oparciu o stopę referencyjną)</t>
  </si>
  <si>
    <t>HARMONGRAM KOSZTÓW FINANSOWANIA KAPITAŁOWEGO</t>
  </si>
  <si>
    <t>OKREŚLENIE KWOT I KOSZTÓW FINANSOWANIA KOTŁOWNI SZCZYTOWEJ</t>
  </si>
  <si>
    <t>OKREŚLENIE HARMONOGRAMU SPŁAT RAT FINANSOWANIA DŁUŻNEGO I KOSZTÓW FINANSOWANIA KOTŁOWNI SZCZYTOWEJ W OKRESIE EKSPLOATACJI</t>
  </si>
  <si>
    <t>WYSOKOŚĆ INFLACJI ORAZ OKRESÓW BUDOWY I EKSPLOATACJI</t>
  </si>
  <si>
    <t>Załącznik zawiera określone przez Zamawiającego:</t>
  </si>
  <si>
    <t>- wysokość inflacji w poszczególncyh okresach</t>
  </si>
  <si>
    <t>OCZEKIWANA STOPA ZWROTU Z FINANSOWANIA KAPITAŁOWEGO (EIRR) ŁĄCZNIE DLA ITPO I KS</t>
  </si>
  <si>
    <t>Załacznik zawiera wyliczenie oczekiwanej stopy zwrotu z Finansowania Kapitałowego (EIRR) na podstawie danych wprowadzonych przez Wykonawcę</t>
  </si>
  <si>
    <t>Rozwiązanie rezerw finansowych</t>
  </si>
  <si>
    <t>Podatek dochodowy</t>
  </si>
  <si>
    <t>Harmonogram wniesienia Finansowania Kapitałowego  w celu sfinansowania rezerw finansowych</t>
  </si>
  <si>
    <t>Harmonogram wpłaty Finansowania Dłużnego w celu sfinansowania rezerw finansowych</t>
  </si>
  <si>
    <t xml:space="preserve">Podsumowanie harmonogramu  Finansowania Kapitałowego i Dłużnego kapitału </t>
  </si>
  <si>
    <t>Podsumowanie harmonogramu  Finansowania Kapitałowego i Dłużnego kapitału (bez rezerw finansowych)</t>
  </si>
  <si>
    <t>KWOTA PROWIZJI I OPŁAT OD FINANSOWANIA DŁUŻNEGO (SUMA POZYCJI: 3.1-3.5), KTÓRA NIE PODLEGA KAPITALIZACJI</t>
  </si>
  <si>
    <t>komórka E7</t>
  </si>
  <si>
    <t>Wykonawca wypełnia załączniki od 3 do 8b i od 10 do 16 w zakresie określonym poniżej:</t>
  </si>
  <si>
    <t>OKREŚLENIE HARMONOGRAMU FINANSOWANIA KAPITAŁOWEGO I DŁUŻNEGO DLA KOTŁOWNI SZCZYTOWEJ W OKRESIE BUDOWY</t>
  </si>
  <si>
    <t>komórki C10-N10</t>
  </si>
  <si>
    <t>Moc Kotłowni Szczytowej (NIE MNIEJ NIŻ 70 MW)</t>
  </si>
  <si>
    <t>Sprawność Kotłowni Szczytowej (NIE MNIEJ NIŻ 91,5%)</t>
  </si>
  <si>
    <t>Załacznik zawiera zbiór danych technicznych  stanowiących warunki pracy instalacji dla których Wykonawca określa parametry produkcyjne w załączniku nr 9</t>
  </si>
  <si>
    <t>OKREŚLONE PRZEZ ZAMAWIAJĄCEGO WYSOKOŚĆ INFLACJI ORAZ OKRESÓW BUDOWY I EKSPLOATACJI  PO UWZGLĘDNIENIU LICZBY MIESIĘCY BUDOWY ITPO OKREŚLONEJ PRZEZ WYKONAWCĘ</t>
  </si>
  <si>
    <t>Złożenie Oferty</t>
  </si>
  <si>
    <t>OKRES BUDOWY ITPO W MIESIĄCACH LICZONY OD DNIA UZYSKANIA PRZYMIOTU OSTATECZNOŚCI PRZEZ DECYZJĘ PRZENOSZĄCĄ POZWOLENIE NA BUDOWĘ UZYSKANE PRZEZ PODMIOT PUBLICZNY NA PARTNERA PRYWATNEGO ALBO OD DNIA ZAMKNIĘCIA FINANSOWEGO - W ZALEŻNOŚCI, OD TEGO, KTÓRE Z POWYŻSZYCH ZDARZEŃ NASTĄPI PÓŹNIEJ</t>
  </si>
  <si>
    <t>NALEŻY WPISAĆ LICZBĘ MIESIĘCY, W KTÓRYCH ZREALIZOWANA ZOSTANIE BUDOWA ITPO
(LICZBA CAŁKOWITA NIE WIĘKSZA NIŻ 36)</t>
  </si>
  <si>
    <t>KWOTA PROWIZJI I OPŁAT OD FINANSOWANIA DŁUŻNEGO DLA INSTALACJI TERMICZNEGO PRZETWARZANIA ODPADÓW (SUMA POZYCJI: 4.1-4.5), KTÓRA PODLEGA KAPITALIZACJI</t>
  </si>
  <si>
    <t>Całkowite koszty Finansowania Dłużnego i Kapitałowego w Okresie Eksploatacji (3+4)</t>
  </si>
  <si>
    <t>Roczny wzrost kosztów Finansowania Dłużnego i Kapitałowego w Okresie Eksploatacji</t>
  </si>
  <si>
    <t>Limit wzrostu cakowitych kosztów finansowania Dłużnego i Kapitałowego (równy poziomowi inflacji określonej przez Zamawiającego plus 3 punkty procentowe)</t>
  </si>
  <si>
    <t>Suma wpisanych kwot musi się równać sumie kwot wpisanych pozycji 1.4, 1.5 i 1.6 Załacznika nr 7</t>
  </si>
  <si>
    <t>WYKONAWCA W KOLUMNIE 2 W WIERSZACH (OD 4.1 DO 4.5) WPISUJE NAZWY (TYTUŁY) OPŁAT I PROWIZJI, ZGODNIE Z OFERTĄ PODMIOTÓW UDOSTĘPNIAJĄCYCH FINANSOWANIE DŁUŻNE</t>
  </si>
  <si>
    <t>OKREŚLENIE PRZEZ WYKONAWCĘ  KWOTY PROWIZJI I OPŁAT OD FINANSOWANIA DŁUŻNEGO DLA KOTŁOWNI SZCZYTOWEJ (NIEKAPITALIZOWANYCH TJ. NIE POWIĘKSZAJĄCYCH KWOTY FINANSOWANIA DŁUŻNEGO)</t>
  </si>
  <si>
    <t>WYKONAWCA W KOLUMNIE 2 W WIERSZACH (OD 3.1 DO 3.5) WPISUJE NAZWY (TYTUŁY) OPŁAT I PROWIZJI, ZGODNIE Z OFERTĄ PODMIOTÓW UDOSTĘPNIAJĄCYCH FINANSOWANIE DŁUŻNE</t>
  </si>
  <si>
    <t>OKREŚLENIE PRZEZ WYKONAWCĘ HARMONOGRAMU FINANSOWANIA KAPITAŁOWEGO I DŁUŻNEGO DLA KOTŁOWNI SZCZYTOWEJ W OKRESIE BUDOWY</t>
  </si>
  <si>
    <t>Suma wpisanych kwot musi się równać sumie kwot wpisanych pozycji 1.4, 1.5 i 1.6 Załacznika nr 8</t>
  </si>
  <si>
    <t>eksploatacja</t>
  </si>
  <si>
    <t>Stopa referencyjna określona przez Zamawiającego</t>
  </si>
  <si>
    <r>
      <rPr>
        <b/>
        <sz val="11"/>
        <color theme="1"/>
        <rFont val="Calibri"/>
        <family val="2"/>
        <charset val="238"/>
        <scheme val="minor"/>
      </rPr>
      <t>KF: Finansowanie Dłużne w Okresie Eksploatacji</t>
    </r>
    <r>
      <rPr>
        <sz val="11"/>
        <color theme="1"/>
        <rFont val="Calibri"/>
        <family val="2"/>
        <scheme val="minor"/>
      </rPr>
      <t xml:space="preserve"> (Harm. odsetek od Fin. Dłużnego w opariu o stopę referen.)</t>
    </r>
  </si>
  <si>
    <t>KF: Finansowanie Kapitałowe w Okresie Eksploatacji</t>
  </si>
  <si>
    <t>Harm. kosztów prowizji i opłat od Fin. Dłużnego (nieskapitaliz.)</t>
  </si>
  <si>
    <t>Rozpoczęcie Robót Budowlanych</t>
  </si>
  <si>
    <t>Sezon Grzewczy</t>
  </si>
  <si>
    <t>[NIE MNIEJ NIŻ 28 MW]</t>
  </si>
  <si>
    <t>LIMIT ODPOWIEDZIALNOŚCI WYKONAWCY  ZA UTRATĘ DOTACJI UNIJNEJ</t>
  </si>
  <si>
    <t>OKREŚLENIE PRZEZ WYKONAWCĘ LIMITU ODPOWIEDZIALNOŚCI ZA UTRATĘ DOTACJI UNIJNEJ</t>
  </si>
  <si>
    <t>KWOTA LIMITU ODPOWIEDZIALNOŚCI WYKONAWCY  ZA UTRATĘ DOTACJI UNIJNEJ</t>
  </si>
  <si>
    <t>NALEŻY WPISAĆ LICZBĘ W PLN
(Z DOKŁADNOŚCIĄ DO DWÓCH MIEJSC PO PRZECINKU)</t>
  </si>
  <si>
    <t>WYKONAWCA PODAJE KOSZT UZDATNIANIA 1 m3 NOŚNIKA CIEPŁA BEZ KOSZTÓW NABYCIA WODY</t>
  </si>
  <si>
    <t>Nominalna wartość opałowa paliwa z Odpadów</t>
  </si>
  <si>
    <t>Zużycie paliwa z Odpadów roczne</t>
  </si>
  <si>
    <t>Zużycie paliwa z Odpadów tygodniowe (Ref Wu=12,5MJ/kg)</t>
  </si>
  <si>
    <t>Zużycie paliwa z Odpadów miesięczne (Ref Wu=12,5MJ/kg)</t>
  </si>
  <si>
    <t>Produkcja Energii Elektrycznej netto</t>
  </si>
  <si>
    <t>ENERGIA ELEKTRYCZNA</t>
  </si>
  <si>
    <t>Przychody ze sprzedaży Energii Elektrycznej</t>
  </si>
  <si>
    <t>Cena sprzedaży Energii Elektrycznej (czarnej)</t>
  </si>
  <si>
    <t xml:space="preserve">Wolumen sprzedaży Energii Elektrycznej </t>
  </si>
  <si>
    <t>Roczne przychody ze sprzedaży Energii Elektrycznej</t>
  </si>
  <si>
    <t>Łączne przychody ze sprzedaży Energii Elektrycznej</t>
  </si>
  <si>
    <t>OBLICZENIE WYNAGRODZENIA UMOWNEGO PARTNERA PRYWATNEGO</t>
  </si>
  <si>
    <t xml:space="preserve">OBLICZENIE WYNAGRODZENIA UMOWNEGO NETTO PARTNERA PRYWATNEGO WYRAŻONEGO WARTOŚCIĄ NPC </t>
  </si>
  <si>
    <t>WYNAGRODZENIE UMOWNE NETTO PARTNERA PRYWATNEGO WYRAŻONE WARTOŚCIĄ NPC</t>
  </si>
  <si>
    <t>Data złożenia Oferty</t>
  </si>
  <si>
    <t>HARMONOGRAM SPŁAT RAT KAPITAŁOWYCH FINANSOWANIA DŁUŻNEGO</t>
  </si>
  <si>
    <t>HARMONOGRAM ROZWIĄZANIA REZERW FINANSOWYCH SFINANSOWANYCH KAPITAŁEM I DŁUGIEM</t>
  </si>
  <si>
    <t>HARMONOGRAM KOSZTÓW FINANSOWANIA DŁUŻNEGO (odsetki od Fin. Dłużnego w oparciu o stopę referencyjną)</t>
  </si>
  <si>
    <t>HARMONOGRAM KOSZTÓW FINANSOWANIA KAPITAŁOWEGO</t>
  </si>
  <si>
    <t>OBLICZENIE WYNAGRODZENIA UMOWNEGO NETTO PARTNERA PRYWATNEGO WYRAŻONEGO WARTOŚCIĄ NPC</t>
  </si>
  <si>
    <t>wartość przyjmowana do oceny ofert w ramach Kryterium K1  -  Efektywność Przedsięwzięcia</t>
  </si>
  <si>
    <t xml:space="preserve">W POZYCJI (1.1) WYKONAWCA OKREŚLA KWOTĘ KOSZTÓW BUDOWY DLA KS FINANSOWANĄ KAPITAŁEM;
W POZYCJI (1.2) WYKONAWCA OKREŚLA  KWOTĘ REZERW FINANSOWYCH  FINANSOWANĄ KAPITAŁEM  DLA KS ZGODNIE Z OFERTĄ BANKÓW ORAZ PODMIOTÓW FINANSUJĄCYCH (NP.DSRA, MRA)
W POZYCJI (1.3) WYKONAWCA OKREŚLA  KWOTĘ  ODSETEK, PROWIZJI I OPŁAT ZWIĄZANYCH Z UDZIELENIEM FIN. DŁUŻNEGO FINANSOWANĄ  KAPITAŁEM
W POZYCJI (1.4) WYKONAWCA OKREŚLA KWOTĘ KOSZTÓW BUDOWY DLA KS FINANSOWANĄ DŁUGIEM
W POZYCJI (1.5) WYKONAWCA OKREŚLA  KWOTĘ REZERW FINANSOWYCH  FINANSOWANĄ DŁUGIEM  DLA KS ZGODNIE Z OFERTĄ BANKÓW ORAZ PODMIOTÓW FINANSUJĄCYCH (NP.DSRA, MRA)
W POZYCJI (1.6) WYKONAWCA OKREŚLA  KWOTĘ  ODSETEK,  PROWIZJI I OPŁAT ZWIĄZANYCH Z UDZIELENIEM FIN. DŁUŻNEGO FINANSOWANĄ  DŁUGIEM PODLEGAJĄCA KAPITALIZACJI
SUMA POZYCJI NR 1.1 I 1.4 MUSI  BYĆ RÓWNA  KWOCIE PODANEJ PRZEZ WYKONAWCĘ W ZAŁĄCZNIKU NR 3 DLA KS
</t>
  </si>
  <si>
    <t>Harmonog. wniesienia Fin. Kapit.  w celu sfin. odsetek, prowizji i opłat od Fin. Dłużnego (niekaptaliz.)</t>
  </si>
  <si>
    <t>Harmonog. wpłaty Fin. Dłużnego  w celu sfin. Odsetek, prowizji i opłat od Fin. Dłużnego (kapitaliz.)</t>
  </si>
  <si>
    <t>Harmonogram wpłaty Finansowania Dłużnego  w celu sfinansowania odsetek, prowizji i opłat od Finansowania Dłużnego (kapitalizowanych)</t>
  </si>
  <si>
    <t>Harmonogram wniesienia Finansowania Kapitałowego w celu sfinansowania odsetek, prowizji i opłat od Finansowania Dłużnego (niekaptalizowanych)</t>
  </si>
  <si>
    <t>Odseteki, prowizje i opłaty od Fin. Dłużnego rocznie (niekaptaliz.)</t>
  </si>
  <si>
    <t>Data rozpoczęcia Okresu Eksploatacji</t>
  </si>
  <si>
    <t>Inflacja miesięczna w okresie</t>
  </si>
  <si>
    <t>Inflacja w Okresie Budowy</t>
  </si>
  <si>
    <t>Inflacja w Okresie Eksploatacji</t>
  </si>
  <si>
    <t>Indeks: skumulowana Inflacja</t>
  </si>
  <si>
    <t>Okres pomiędzy datą złożenia Oferty a datą zakończenia Robót Budowlanych</t>
  </si>
  <si>
    <t>Inflacja za cały Okres Budowy</t>
  </si>
  <si>
    <t>Miesięczna / roczna inflacja określona przez Zamawiajacego (łącznie do okresu poprzedzającego Okres Eksploatacji i rocznie dla Okresu Eksploatacji)</t>
  </si>
  <si>
    <t>Okresy</t>
  </si>
  <si>
    <t>Rozpoczęcie</t>
  </si>
  <si>
    <t>Zakończenie</t>
  </si>
  <si>
    <t>l. miesięcy</t>
  </si>
  <si>
    <t>Okres przed rozpoczęciem Robót Budowlanych</t>
  </si>
  <si>
    <t>Okres wykonywania Robót Budowalnych</t>
  </si>
  <si>
    <t>Okres Eksploatacji</t>
  </si>
  <si>
    <t>Daty</t>
  </si>
  <si>
    <t>Ad. 3</t>
  </si>
  <si>
    <r>
      <t>OKREŚLENIE PRZEZ WYKONAWCĘ KOSZTÓW BUDOWY  TJ. K</t>
    </r>
    <r>
      <rPr>
        <b/>
        <vertAlign val="subscript"/>
        <sz val="12"/>
        <color indexed="9"/>
        <rFont val="Calibri"/>
        <family val="2"/>
        <charset val="238"/>
      </rPr>
      <t>B,of</t>
    </r>
    <r>
      <rPr>
        <b/>
        <sz val="12"/>
        <color indexed="9"/>
        <rFont val="Calibri"/>
        <family val="2"/>
      </rPr>
      <t xml:space="preserve"> DLA ITPO I K</t>
    </r>
    <r>
      <rPr>
        <b/>
        <vertAlign val="subscript"/>
        <sz val="12"/>
        <color indexed="9"/>
        <rFont val="Calibri"/>
        <family val="2"/>
        <charset val="238"/>
      </rPr>
      <t>BKS,of</t>
    </r>
    <r>
      <rPr>
        <b/>
        <sz val="12"/>
        <color indexed="9"/>
        <rFont val="Calibri"/>
        <family val="2"/>
      </rPr>
      <t xml:space="preserve"> DLA KS</t>
    </r>
  </si>
  <si>
    <r>
      <t>INSTALACJA TERMICZNEGO PRZEKSZTAŁCANIA ODPADÓW - K</t>
    </r>
    <r>
      <rPr>
        <vertAlign val="subscript"/>
        <sz val="11"/>
        <color indexed="8"/>
        <rFont val="Calibri"/>
        <family val="2"/>
        <charset val="238"/>
      </rPr>
      <t>B,of</t>
    </r>
  </si>
  <si>
    <r>
      <t>KOTŁOWNIA SZCZYTOWA - K</t>
    </r>
    <r>
      <rPr>
        <vertAlign val="subscript"/>
        <sz val="11"/>
        <color indexed="8"/>
        <rFont val="Calibri"/>
        <family val="2"/>
        <charset val="238"/>
      </rPr>
      <t>BKS,of</t>
    </r>
  </si>
  <si>
    <t>HARMONOGRAM WNIESIENIA FINANSOWANIA KAPITAŁOWEGO  W CELU SFINANSOWANIA PROWIZJI I OPŁAT OD FINANSOWANIA DŁUŻNEGO (niekaptaliz.)</t>
  </si>
  <si>
    <t>HARMONGRAM WPŁATY FINANSOWANIA DŁUŻNEGO W CELU SFINANSOWANIA REZERW FINANSOWYCH</t>
  </si>
  <si>
    <t>TYPY DANYCH ZAWARTYCH W FORMULARZU OFERTOWYM:</t>
  </si>
  <si>
    <r>
      <t>OKREŚLENIE K</t>
    </r>
    <r>
      <rPr>
        <b/>
        <vertAlign val="subscript"/>
        <sz val="11"/>
        <color indexed="8"/>
        <rFont val="Calibri"/>
        <family val="2"/>
        <charset val="238"/>
      </rPr>
      <t>B,of</t>
    </r>
    <r>
      <rPr>
        <b/>
        <sz val="11"/>
        <color indexed="8"/>
        <rFont val="Calibri"/>
        <family val="2"/>
        <charset val="238"/>
      </rPr>
      <t xml:space="preserve"> oraz K</t>
    </r>
    <r>
      <rPr>
        <b/>
        <vertAlign val="subscript"/>
        <sz val="11"/>
        <color indexed="8"/>
        <rFont val="Calibri"/>
        <family val="2"/>
        <charset val="238"/>
      </rPr>
      <t>BKS,of</t>
    </r>
  </si>
  <si>
    <r>
      <t>OKREŚLENIE POZIOMU WSKAŹNIKA WALORYZACJI K</t>
    </r>
    <r>
      <rPr>
        <b/>
        <vertAlign val="subscript"/>
        <sz val="11"/>
        <color indexed="8"/>
        <rFont val="Calibri"/>
        <family val="2"/>
        <charset val="238"/>
      </rPr>
      <t>B,of</t>
    </r>
    <r>
      <rPr>
        <b/>
        <sz val="11"/>
        <color indexed="8"/>
        <rFont val="Calibri"/>
        <family val="2"/>
        <charset val="238"/>
      </rPr>
      <t xml:space="preserve"> ORAZ K</t>
    </r>
    <r>
      <rPr>
        <b/>
        <vertAlign val="subscript"/>
        <sz val="11"/>
        <color indexed="8"/>
        <rFont val="Calibri"/>
        <family val="2"/>
        <charset val="238"/>
      </rPr>
      <t>BKS,of</t>
    </r>
    <r>
      <rPr>
        <b/>
        <sz val="11"/>
        <color indexed="8"/>
        <rFont val="Calibri"/>
        <family val="2"/>
        <charset val="238"/>
      </rPr>
      <t xml:space="preserve"> KURSEM WALUTOWYM EUR/PLN LUB USD/PLN</t>
    </r>
  </si>
  <si>
    <r>
      <t>OKREŚLENIE PRZEZ WYKONAWCĘ WSKAŹNIKA "U" DO OKREŚLENIA UDZIAŁU KOSZTÓW BUDOWY K</t>
    </r>
    <r>
      <rPr>
        <b/>
        <vertAlign val="subscript"/>
        <sz val="12"/>
        <color indexed="9"/>
        <rFont val="Calibri"/>
        <family val="2"/>
        <charset val="238"/>
      </rPr>
      <t xml:space="preserve">B,of </t>
    </r>
    <r>
      <rPr>
        <b/>
        <sz val="12"/>
        <color indexed="9"/>
        <rFont val="Calibri"/>
        <family val="2"/>
      </rPr>
      <t>oraz K</t>
    </r>
    <r>
      <rPr>
        <b/>
        <vertAlign val="subscript"/>
        <sz val="12"/>
        <color indexed="9"/>
        <rFont val="Calibri"/>
        <family val="2"/>
        <charset val="238"/>
      </rPr>
      <t>BKS,of</t>
    </r>
    <r>
      <rPr>
        <b/>
        <sz val="12"/>
        <color indexed="9"/>
        <rFont val="Calibri"/>
        <family val="2"/>
      </rPr>
      <t xml:space="preserve"> WALORYZOWANYCH KURSEM WALUTOWYM EUR/PLN LUB USD/PLN</t>
    </r>
  </si>
  <si>
    <r>
      <t>WSKAŹNIK "U" SŁUŻĄCY DO OKREŚLENIA UDZIAŁU WALORYZACJI K</t>
    </r>
    <r>
      <rPr>
        <vertAlign val="subscript"/>
        <sz val="11"/>
        <color indexed="8"/>
        <rFont val="Calibri"/>
        <family val="2"/>
        <charset val="238"/>
      </rPr>
      <t>B,of</t>
    </r>
    <r>
      <rPr>
        <sz val="11"/>
        <color indexed="8"/>
        <rFont val="Calibri"/>
        <family val="2"/>
        <charset val="238"/>
      </rPr>
      <t xml:space="preserve"> oraz K</t>
    </r>
    <r>
      <rPr>
        <vertAlign val="subscript"/>
        <sz val="11"/>
        <color indexed="8"/>
        <rFont val="Calibri"/>
        <family val="2"/>
        <charset val="238"/>
      </rPr>
      <t xml:space="preserve">BKS,of </t>
    </r>
    <r>
      <rPr>
        <sz val="11"/>
        <color indexed="8"/>
        <rFont val="Calibri"/>
        <family val="2"/>
        <charset val="238"/>
      </rPr>
      <t xml:space="preserve"> KURSEM WALUTOWYM EUR/PLN LUB USD/PLN</t>
    </r>
  </si>
  <si>
    <r>
      <t>OKREŚLENIE WALUTY WALORYZACJI K</t>
    </r>
    <r>
      <rPr>
        <b/>
        <vertAlign val="subscript"/>
        <sz val="11"/>
        <color indexed="8"/>
        <rFont val="Calibri"/>
        <family val="2"/>
        <charset val="238"/>
      </rPr>
      <t>B,of</t>
    </r>
    <r>
      <rPr>
        <b/>
        <sz val="11"/>
        <color indexed="8"/>
        <rFont val="Calibri"/>
        <family val="2"/>
        <charset val="238"/>
      </rPr>
      <t xml:space="preserve"> oraz K</t>
    </r>
    <r>
      <rPr>
        <b/>
        <vertAlign val="subscript"/>
        <sz val="11"/>
        <color indexed="8"/>
        <rFont val="Calibri"/>
        <family val="2"/>
        <charset val="238"/>
      </rPr>
      <t>BKS,of</t>
    </r>
    <r>
      <rPr>
        <b/>
        <sz val="11"/>
        <color indexed="8"/>
        <rFont val="Calibri"/>
        <family val="2"/>
        <charset val="238"/>
      </rPr>
      <t xml:space="preserve"> KURSEM WALUTOWYM EUR/PLN LUB USD/PLN</t>
    </r>
  </si>
  <si>
    <r>
      <t>OKREŚLENIE PRZEZ WYKONAWCĘ WALUTY, WG KTÓREJ DOKONYWANA BĘDZIE WALORYZACJA K</t>
    </r>
    <r>
      <rPr>
        <b/>
        <vertAlign val="subscript"/>
        <sz val="11"/>
        <color indexed="8"/>
        <rFont val="Calibri"/>
        <family val="2"/>
        <charset val="238"/>
      </rPr>
      <t>B,of</t>
    </r>
    <r>
      <rPr>
        <b/>
        <sz val="11"/>
        <color indexed="8"/>
        <rFont val="Calibri"/>
        <family val="2"/>
      </rPr>
      <t xml:space="preserve"> oraz K</t>
    </r>
    <r>
      <rPr>
        <b/>
        <vertAlign val="subscript"/>
        <sz val="11"/>
        <color indexed="8"/>
        <rFont val="Calibri"/>
        <family val="2"/>
        <charset val="238"/>
      </rPr>
      <t xml:space="preserve">BKS,of </t>
    </r>
  </si>
  <si>
    <t>OKREŚLENIE PRZEZ WYKONAWCĘ WALUTY DLA WALORYZACJI KURSEM WALUTOWYM EUR/PLN LUB USD/PLN</t>
  </si>
  <si>
    <t>Data zakończenia Okresu Eksploatacji</t>
  </si>
  <si>
    <t>1. OKRESY BUDOWY I EKSPLOATACJI BĘDĄ PREZENTOWANE POPRAWNIE DOPIERO PO UZUPEŁNIENIU LICZBY MIESIĘCY BUDOWY ITPO W ZAŁĄCZNIKU NR 6</t>
  </si>
  <si>
    <t xml:space="preserve">2. ZGODNIE Z PKT. 3.4.1 UMOWY O PPP ROBOTY BUDOWLANE POWINNY ZOSTAĆ ROZPOCZĘTE NIE PÓZNIEJ NIŻ W TERMINIE 2 MIESIĘCY OD UZYSKANIA PRZYMIOTU OSTATECZNOŚCI PRZEZ DECYZJĘ O PRZENIESIENIU POZWOLENIA NA BUDOWĘ ALBO OD ZAMKNIĘCIA FINANSOWEGO W ZALEŻNOŚCI OD TEGO, KTÓRE Z TYCH ZDARZEŃ NASTĄPI PÓŹNIEJ </t>
  </si>
  <si>
    <t>3. DATA "ZŁOŻENIA OFERTY" ORAZ "DATA ROZPOCZĘCIA ROBÓT BUDOWLANYCH" ZOSTAŁY OKREŚLONE PRZEZ ZAMAWIAJĄCEGO W CELU OCENY OFERT I NIE MAJĄ CHARAKTERU ZOBOWIĄZANIA ZAMAWIAJĄCEGO</t>
  </si>
  <si>
    <t xml:space="preserve">   WIĄŻĄCE  DLA STRON W TYM ZAKRESIE SĄ POSTANOWIENIA UMOWY O PPP ORAZ OFERTA WYKONAWCY</t>
  </si>
  <si>
    <t xml:space="preserve">OKREŚLENIE PRZEZ WYKONAWCĘ OKRESU BUDOWY ITPO </t>
  </si>
  <si>
    <t>OKRES BUDOWY ITPO W MIESIĄCACH, LICZONY OD DNIA UZYSKANIA PRZYMIOTU OSTATECZNOŚCI PRZEZ DECYZJĘ PRZENOSZĄCĄ POZWOLENIE NA BUDOWĘ UZYSKANE PRZEZ PODMIOT PUBLICZNY NA PARTNERA PRYWATNEGO ALBO OD DNIA ZAMKNIĘCIA FINANSOWEGO - W ZALEŻNOŚCI, OD TEGO, KTÓRE Z POWYŻSZYCH ZDARZEŃ NASTĄPI PÓŹNIEJ</t>
  </si>
  <si>
    <r>
      <t>Harmonogram finansowania  K</t>
    </r>
    <r>
      <rPr>
        <b/>
        <vertAlign val="subscript"/>
        <sz val="11"/>
        <color theme="1"/>
        <rFont val="Calibri"/>
        <family val="2"/>
        <charset val="238"/>
        <scheme val="minor"/>
      </rPr>
      <t>B,of</t>
    </r>
    <r>
      <rPr>
        <b/>
        <sz val="11"/>
        <color theme="1"/>
        <rFont val="Calibri"/>
        <family val="2"/>
        <charset val="238"/>
        <scheme val="minor"/>
      </rPr>
      <t xml:space="preserve"> , rezerw finansowych i prowizji</t>
    </r>
  </si>
  <si>
    <r>
      <t>Harmonogram wniesienia Finanasowania Kapitałowego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</si>
  <si>
    <r>
      <t>Harmonogram wpłaty Finansowania Dłużnego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</si>
  <si>
    <t>Harmonogram kosztów prowizji i opłat za udzielenie Finansowania Dłużnego (niekapitalizowanych)</t>
  </si>
  <si>
    <r>
      <t>Kwota kapitału wpisana do komórki F11 powinna zawierać część ceny nabycia Nieruchomości i Dokumentacji Podmiotu Publicznego (25 mln zł), określoną proporcjonalnie dla ITPO (w Załaczniku 3) w stosunku do całosci 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  <r>
      <rPr>
        <sz val="11"/>
        <color theme="1"/>
        <rFont val="Calibri"/>
        <family val="2"/>
        <charset val="238"/>
        <scheme val="minor"/>
      </rPr>
      <t xml:space="preserve"> i 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  <r>
      <rPr>
        <sz val="11"/>
        <color theme="1"/>
        <rFont val="Calibri"/>
        <family val="2"/>
        <charset val="238"/>
        <scheme val="minor"/>
      </rPr>
      <t xml:space="preserve"> (Załącznik 3) </t>
    </r>
  </si>
  <si>
    <t>Harmonogram rozwiązania rezerw finansowych sfinansowanych Finansowaniem Kapitałowym i Finansowaniem Dłużnym</t>
  </si>
  <si>
    <t>Harmonogram kosztów Finansowania Dłużnego (odsetki od Finansowania Dłużnego w oparciu o stopę referencyjną)</t>
  </si>
  <si>
    <t>Całkowite koszty Finansowania Dłużnego i Finansowania Kapitałowego w Okresie Eksploatacji (3+4)</t>
  </si>
  <si>
    <t>Roczny wzrost kosztów Finansowania Dłużnego i Finansowania Kapitałowego w Okresie Eksploatacji</t>
  </si>
  <si>
    <t xml:space="preserve">W POZYCJI (1.1) WYKONAWCA OKREŚLA KWOTĘ KOSZTÓW BUDOWY DLA ITPO FINANSOWANĄ KAPITAŁEM;
W POZYCJI (1.2) WYKONAWCA OKREŚLA  KWOTĘ REZERW FINANSOWYCH  FINANSOWANĄ KAPITAŁEM  DLA ITPO, ZGODNIE Z OFERTĄ BANKÓW LUB PODMIOTÓW FINANSUJĄCYCH (NP.DSRA, MRA)
W POZYCJI (1.3) WYKONAWCA OKREŚLA  KWOTĘ ODSETEK, PROWIZJI I OPŁAT ZWIĄZANYCH Z UDZIELENIEM FIN. DŁUŻNEGO FINANSOWANĄ  KAPITAŁEM
W POZYCJI (1.4) WYKONAWCA OKREŚLA KWOTĘ KOSZTÓW BUDOWY DLA ITPO FINANSOWANĄ DŁUGIEM
W POZYCJI (1.5) WYKONAWCA OKREŚLA  KWOTĘ REZERW FINANSOWYCH  FINANSOWANĄ DŁUGIEM  DLA ITPO, ZGODNIE Z OFERTĄ BANKÓW LUB PODMIOTÓW FINANSUJĄCYCH (NP.DSRA, MRA)
W POZYCJI (1.6) WYKONAWCA OKREŚLA  KWOTĘ  ODSETEK, PROWIZJI I OPŁAT ZWIĄZANYCH Z UDZIELENIEM FIN. DŁUŻNEGO FINANSOWANĄ  DŁUGIEM PODLEGAJĄCA KAPITALIZACJI
SUMA POZYCJI NR 1.1 I 1.4 MUSI  BYĆ RÓWNA  KWOCIE PODANEJ PRZEZ WYKONAWCĘ W ZAŁĄCZNIKU NR 3 DLA ITPO
</t>
  </si>
  <si>
    <t>OKREŚLENIE PRZEZ WYKONAWCĘ  MARŻY FINANSOWANIA DLUŻNEGO I KAPITAŁOWEGO DLA INSTALACJI TERMICZNEGO PRZETWARZANIA ODPADÓW</t>
  </si>
  <si>
    <r>
      <t>Harmonogram finansowania 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  <r>
      <rPr>
        <b/>
        <sz val="11"/>
        <color theme="1"/>
        <rFont val="Calibri"/>
        <family val="2"/>
        <charset val="238"/>
        <scheme val="minor"/>
      </rPr>
      <t xml:space="preserve"> i rezerw finansowych i prowizji</t>
    </r>
  </si>
  <si>
    <r>
      <t>Harmonog. wniesienia Fin. Kapitałowego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BKS,of </t>
    </r>
  </si>
  <si>
    <t>Harmonog. wniesienia Fin. Kapitałowego w celu sfinansowania rezerw finansowych</t>
  </si>
  <si>
    <r>
      <t>Harmonog. wpłaty Fin. Dłużnego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BKS,of </t>
    </r>
  </si>
  <si>
    <r>
      <t>Kwota kapitału wpisana do komórki F11 powinna zawierać część ceny nabycia Nieruchomości i Dokumentacji Podmiotu Publicznego (25 mln zł) określoną proporcjonalnie dla KS (w Załaczniku 3) w stosunku do całości 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B,of </t>
    </r>
    <r>
      <rPr>
        <sz val="11"/>
        <color theme="1"/>
        <rFont val="Calibri"/>
        <family val="2"/>
        <charset val="238"/>
        <scheme val="minor"/>
      </rPr>
      <t>i 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  <r>
      <rPr>
        <sz val="11"/>
        <color theme="1"/>
        <rFont val="Calibri"/>
        <family val="2"/>
        <charset val="238"/>
        <scheme val="minor"/>
      </rPr>
      <t xml:space="preserve"> (Załącznik 3) </t>
    </r>
  </si>
  <si>
    <t>Harmonogram rozwiązania rezerw finansowych sfinansowanych  Finansowaniem Kapitałowym i Finansowaniem Dłużnym</t>
  </si>
  <si>
    <t>Należy określić kwoty zwrotu z Finansowania Kapitałowego dla poszczeg. lat Okresu Eksploatacji tak, aby: (i) osiągnąć oczekiwany EIRR z Kapitału oraz (ii) aby całkowity wzrost kosztu Finansowania Dłużnego i Kapitałowego pomiędzy kolejnymi latami nie przekraczał poziomu inflacji, określonego przez Zamawiającego.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</si>
  <si>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B,of</t>
    </r>
    <r>
      <rPr>
        <b/>
        <sz val="11"/>
        <color theme="1"/>
        <rFont val="Calibri"/>
        <family val="2"/>
        <charset val="238"/>
        <scheme val="minor"/>
      </rPr>
      <t xml:space="preserve"> i 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</si>
  <si>
    <r>
      <t>Harmonog. wniesienia Fin. Kapitałowego i Dłużnego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  <r>
      <rPr>
        <sz val="11"/>
        <color theme="1"/>
        <rFont val="Calibri"/>
        <family val="2"/>
        <scheme val="minor"/>
      </rPr>
      <t xml:space="preserve"> i 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</si>
  <si>
    <t>Harmonog. wpłaty Fin. Dłużnego  w celu sfin. odsetek, prowizji i opłat od Fin. Dłużnego (kapitaliz.)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</si>
  <si>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B,of</t>
    </r>
    <r>
      <rPr>
        <b/>
        <sz val="11"/>
        <color theme="1"/>
        <rFont val="Calibri"/>
        <family val="2"/>
        <charset val="238"/>
        <scheme val="minor"/>
      </rPr>
      <t xml:space="preserve"> i 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  <r>
      <rPr>
        <b/>
        <sz val="11"/>
        <color theme="1"/>
        <rFont val="Calibri"/>
        <family val="2"/>
        <charset val="238"/>
        <scheme val="minor"/>
      </rPr>
      <t xml:space="preserve"> w Okresie Eksploatacji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</si>
  <si>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F,of</t>
    </r>
    <r>
      <rPr>
        <b/>
        <sz val="11"/>
        <color theme="1"/>
        <rFont val="Calibri"/>
        <family val="2"/>
        <charset val="238"/>
        <scheme val="minor"/>
      </rPr>
      <t xml:space="preserve"> i K</t>
    </r>
    <r>
      <rPr>
        <b/>
        <vertAlign val="subscript"/>
        <sz val="11"/>
        <color theme="1"/>
        <rFont val="Calibri"/>
        <family val="2"/>
        <charset val="238"/>
        <scheme val="minor"/>
      </rPr>
      <t>FKS,of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</si>
  <si>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OP,of</t>
    </r>
    <r>
      <rPr>
        <b/>
        <sz val="11"/>
        <color theme="1"/>
        <rFont val="Calibri"/>
        <family val="2"/>
        <charset val="238"/>
        <scheme val="minor"/>
      </rPr>
      <t xml:space="preserve"> i K</t>
    </r>
    <r>
      <rPr>
        <b/>
        <vertAlign val="subscript"/>
        <sz val="11"/>
        <color theme="1"/>
        <rFont val="Calibri"/>
        <family val="2"/>
        <charset val="238"/>
        <scheme val="minor"/>
      </rPr>
      <t>OPKS,of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</si>
  <si>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OP,of </t>
    </r>
    <r>
      <rPr>
        <sz val="11"/>
        <color theme="1"/>
        <rFont val="Calibri"/>
        <family val="2"/>
        <charset val="238"/>
        <scheme val="minor"/>
      </rPr>
      <t>i K</t>
    </r>
    <r>
      <rPr>
        <vertAlign val="subscript"/>
        <sz val="11"/>
        <color theme="1"/>
        <rFont val="Calibri"/>
        <family val="2"/>
        <charset val="238"/>
        <scheme val="minor"/>
      </rPr>
      <t>OPKS,of</t>
    </r>
  </si>
  <si>
    <t>ROZBICIE NA ITPO I KS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</si>
  <si>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B,of</t>
    </r>
  </si>
  <si>
    <r>
      <t>Harmonog. wniesienia Fin. Kapitałowego i Dłużnego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</si>
  <si>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B,of</t>
    </r>
    <r>
      <rPr>
        <b/>
        <sz val="11"/>
        <color theme="1"/>
        <rFont val="Calibri"/>
        <family val="2"/>
        <charset val="238"/>
        <scheme val="minor"/>
      </rPr>
      <t xml:space="preserve"> w Okresie Eksploatacji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</si>
  <si>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F,of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</si>
  <si>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F,of,K</t>
    </r>
    <r>
      <rPr>
        <b/>
        <sz val="11"/>
        <color theme="1"/>
        <rFont val="Calibri"/>
        <family val="2"/>
        <charset val="238"/>
        <scheme val="minor"/>
      </rPr>
      <t>: Finansowanie Kapitałowe w Okresie Eksploatacji</t>
    </r>
  </si>
  <si>
    <t>Harm. ponoszenia kosztów prowizji i opłat od Fin. Dłużnego (nieskapitaliz.)</t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</si>
  <si>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OP,of</t>
    </r>
  </si>
  <si>
    <t>Nadwyżka dla Partnera Prywatnego</t>
  </si>
  <si>
    <r>
      <t>Suma K</t>
    </r>
    <r>
      <rPr>
        <b/>
        <vertAlign val="subscript"/>
        <sz val="11"/>
        <color theme="1"/>
        <rFont val="Calibri"/>
        <family val="2"/>
        <charset val="238"/>
        <scheme val="minor"/>
      </rPr>
      <t>OP,of</t>
    </r>
    <r>
      <rPr>
        <b/>
        <sz val="11"/>
        <color theme="1"/>
        <rFont val="Calibri"/>
        <family val="2"/>
        <charset val="238"/>
        <scheme val="minor"/>
      </rPr>
      <t xml:space="preserve"> (po waloryzacji inflacją określoną przez Zamawiającego) dla 25 Lat Eksploatacji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</si>
  <si>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OP,of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</si>
  <si>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F,of,D</t>
    </r>
    <r>
      <rPr>
        <b/>
        <sz val="11"/>
        <color theme="1"/>
        <rFont val="Calibri"/>
        <family val="2"/>
        <charset val="238"/>
        <scheme val="minor"/>
      </rPr>
      <t>: Finansowanie Dłużne w Okresie Eksploatacji</t>
    </r>
    <r>
      <rPr>
        <sz val="11"/>
        <color theme="1"/>
        <rFont val="Calibri"/>
        <family val="2"/>
        <scheme val="minor"/>
      </rPr>
      <t xml:space="preserve"> (Harm. odsetek od Fin. Dłużnego w oparciu o stopę referen.)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</si>
  <si>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</si>
  <si>
    <r>
      <t>Harmonog. wniesienia Fin. Kapitałowego i Dłużnego w celu sfinansowania 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</si>
  <si>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  <r>
      <rPr>
        <b/>
        <sz val="11"/>
        <color theme="1"/>
        <rFont val="Calibri"/>
        <family val="2"/>
        <charset val="238"/>
        <scheme val="minor"/>
      </rPr>
      <t xml:space="preserve"> w Okresie Eksploatacji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</si>
  <si>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FKS,of</t>
    </r>
  </si>
  <si>
    <r>
      <rPr>
        <b/>
        <sz val="11"/>
        <color theme="1"/>
        <rFont val="Calibri"/>
        <family val="2"/>
        <charset val="238"/>
        <scheme val="minor"/>
      </rP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FKS,of,D</t>
    </r>
    <r>
      <rPr>
        <b/>
        <sz val="11"/>
        <color theme="1"/>
        <rFont val="Calibri"/>
        <family val="2"/>
        <charset val="238"/>
        <scheme val="minor"/>
      </rPr>
      <t>: Finansowanie Dłużne w Okresie Eksploatacji</t>
    </r>
    <r>
      <rPr>
        <sz val="11"/>
        <color theme="1"/>
        <rFont val="Calibri"/>
        <family val="2"/>
        <scheme val="minor"/>
      </rPr>
      <t xml:space="preserve"> (Harm. odsetek od Fin. Dłużnego w oparciu o stopę referen.)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</si>
  <si>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FKS,of,K</t>
    </r>
    <r>
      <rPr>
        <b/>
        <sz val="11"/>
        <color theme="1"/>
        <rFont val="Calibri"/>
        <family val="2"/>
        <charset val="238"/>
        <scheme val="minor"/>
      </rPr>
      <t>: Finansowanie Kapitałowe w Okresie Eksploatacji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</si>
  <si>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OPKS,of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</si>
  <si>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OPKS,of</t>
    </r>
  </si>
  <si>
    <r>
      <t>Suma K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OPKS,of </t>
    </r>
    <r>
      <rPr>
        <b/>
        <sz val="11"/>
        <color theme="1"/>
        <rFont val="Calibri"/>
        <family val="2"/>
        <charset val="238"/>
        <scheme val="minor"/>
      </rPr>
      <t>(po waloryzacji inflacją określoną przez Zamawiającego) dla 25 Lat Eksploatacji</t>
    </r>
  </si>
  <si>
    <r>
      <t>Suma K</t>
    </r>
    <r>
      <rPr>
        <b/>
        <vertAlign val="subscript"/>
        <sz val="11"/>
        <color theme="1"/>
        <rFont val="Calibri"/>
        <family val="2"/>
        <charset val="238"/>
        <scheme val="minor"/>
      </rPr>
      <t>OP,of</t>
    </r>
    <r>
      <rPr>
        <b/>
        <sz val="11"/>
        <color theme="1"/>
        <rFont val="Calibri"/>
        <family val="2"/>
        <charset val="238"/>
        <scheme val="minor"/>
      </rPr>
      <t xml:space="preserve"> i K</t>
    </r>
    <r>
      <rPr>
        <b/>
        <vertAlign val="subscript"/>
        <sz val="11"/>
        <color theme="1"/>
        <rFont val="Calibri"/>
        <family val="2"/>
        <charset val="238"/>
        <scheme val="minor"/>
      </rPr>
      <t>OPKS,of</t>
    </r>
    <r>
      <rPr>
        <b/>
        <sz val="11"/>
        <color theme="1"/>
        <rFont val="Calibri"/>
        <family val="2"/>
        <charset val="238"/>
        <scheme val="minor"/>
      </rPr>
      <t xml:space="preserve">  (po waloryzacji inflacją określoną przez Zamawiającego) dla 25 Lat Eksploatacji</t>
    </r>
  </si>
  <si>
    <r>
      <t>ITPO+KS:  K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B,of </t>
    </r>
    <r>
      <rPr>
        <b/>
        <sz val="11"/>
        <color theme="1"/>
        <rFont val="Calibri"/>
        <family val="2"/>
        <charset val="238"/>
        <scheme val="minor"/>
      </rPr>
      <t>+ 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  <r>
      <rPr>
        <b/>
        <sz val="11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1"/>
        <color theme="1"/>
        <rFont val="Calibri"/>
        <family val="2"/>
        <charset val="238"/>
        <scheme val="minor"/>
      </rPr>
      <t>F,of</t>
    </r>
    <r>
      <rPr>
        <b/>
        <sz val="11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1"/>
        <color theme="1"/>
        <rFont val="Calibri"/>
        <family val="2"/>
        <charset val="238"/>
        <scheme val="minor"/>
      </rPr>
      <t>FKS,of</t>
    </r>
    <r>
      <rPr>
        <b/>
        <sz val="11"/>
        <color theme="1"/>
        <rFont val="Calibri"/>
        <family val="2"/>
        <charset val="238"/>
        <scheme val="minor"/>
      </rPr>
      <t xml:space="preserve"> + suma K</t>
    </r>
    <r>
      <rPr>
        <b/>
        <vertAlign val="subscript"/>
        <sz val="11"/>
        <color theme="1"/>
        <rFont val="Calibri"/>
        <family val="2"/>
        <charset val="238"/>
        <scheme val="minor"/>
      </rPr>
      <t>OP,of</t>
    </r>
    <r>
      <rPr>
        <b/>
        <sz val="11"/>
        <color theme="1"/>
        <rFont val="Calibri"/>
        <family val="2"/>
        <charset val="238"/>
        <scheme val="minor"/>
      </rPr>
      <t xml:space="preserve"> i K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OPKS,of  </t>
    </r>
    <r>
      <rPr>
        <b/>
        <sz val="11"/>
        <color theme="1"/>
        <rFont val="Calibri"/>
        <family val="2"/>
        <charset val="238"/>
        <scheme val="minor"/>
      </rPr>
      <t>(po waloryzacji inflacją określoną przez Zamawiającego) dla 25 Lat Eksploatacji</t>
    </r>
  </si>
  <si>
    <r>
      <t>ITPO: K</t>
    </r>
    <r>
      <rPr>
        <b/>
        <vertAlign val="subscript"/>
        <sz val="11"/>
        <color theme="1"/>
        <rFont val="Calibri"/>
        <family val="2"/>
        <charset val="238"/>
        <scheme val="minor"/>
      </rPr>
      <t>B,of</t>
    </r>
    <r>
      <rPr>
        <b/>
        <sz val="11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1"/>
        <color theme="1"/>
        <rFont val="Calibri"/>
        <family val="2"/>
        <charset val="238"/>
        <scheme val="minor"/>
      </rPr>
      <t>OP,of</t>
    </r>
    <r>
      <rPr>
        <b/>
        <sz val="11"/>
        <color theme="1"/>
        <rFont val="Calibri"/>
        <family val="2"/>
        <charset val="238"/>
        <scheme val="minor"/>
      </rPr>
      <t xml:space="preserve"> (po waloryzacji inflacją określoną przez Zamawiającego) dla 25 Lat Eksploatacji + K</t>
    </r>
    <r>
      <rPr>
        <b/>
        <vertAlign val="subscript"/>
        <sz val="11"/>
        <color theme="1"/>
        <rFont val="Calibri"/>
        <family val="2"/>
        <charset val="238"/>
        <scheme val="minor"/>
      </rPr>
      <t>F,of</t>
    </r>
  </si>
  <si>
    <r>
      <t>KS: K</t>
    </r>
    <r>
      <rPr>
        <b/>
        <vertAlign val="subscript"/>
        <sz val="11"/>
        <color theme="1"/>
        <rFont val="Calibri"/>
        <family val="2"/>
        <charset val="238"/>
        <scheme val="minor"/>
      </rPr>
      <t>BKS,of</t>
    </r>
    <r>
      <rPr>
        <b/>
        <sz val="11"/>
        <color theme="1"/>
        <rFont val="Calibri"/>
        <family val="2"/>
        <charset val="238"/>
        <scheme val="minor"/>
      </rPr>
      <t xml:space="preserve"> + K</t>
    </r>
    <r>
      <rPr>
        <b/>
        <vertAlign val="subscript"/>
        <sz val="11"/>
        <color theme="1"/>
        <rFont val="Calibri"/>
        <family val="2"/>
        <charset val="238"/>
        <scheme val="minor"/>
      </rPr>
      <t>OPKS,of</t>
    </r>
    <r>
      <rPr>
        <b/>
        <sz val="11"/>
        <color theme="1"/>
        <rFont val="Calibri"/>
        <family val="2"/>
        <charset val="238"/>
        <scheme val="minor"/>
      </rPr>
      <t xml:space="preserve"> (po waloryzacji inflacją określoną przez Zamawiającego) dla 25 Lat Eksploatacji + K</t>
    </r>
    <r>
      <rPr>
        <b/>
        <vertAlign val="subscript"/>
        <sz val="11"/>
        <color theme="1"/>
        <rFont val="Calibri"/>
        <family val="2"/>
        <charset val="238"/>
        <scheme val="minor"/>
      </rPr>
      <t>FKS,of</t>
    </r>
  </si>
  <si>
    <t>WARTOŚĆ WSKAŹNIKA "U" LICZBA PROCENTOWA W PRZEDZIALE &lt; 0% ; 40%&gt;, DO DWÓCH MIEJSC PO PRZECINKU</t>
  </si>
  <si>
    <t>OFERTA WYKONAWCY, KTÓRY W KOLUMNIE 2 POWYŻEJ WPISAŁ LICZBĘ MNIEJSZĄ NIŻ 7800 PODLEGA ODRZUCENIU</t>
  </si>
  <si>
    <r>
      <t>OKREŚLENIE PRZEZ WYKONAWCĘ ROCZNYCH KOSZTÓW OPEROWANIA -  K</t>
    </r>
    <r>
      <rPr>
        <b/>
        <vertAlign val="subscript"/>
        <sz val="12"/>
        <color indexed="9"/>
        <rFont val="Calibri"/>
        <family val="2"/>
        <charset val="238"/>
      </rPr>
      <t>OP,of</t>
    </r>
    <r>
      <rPr>
        <b/>
        <sz val="12"/>
        <color indexed="9"/>
        <rFont val="Calibri"/>
        <family val="2"/>
      </rPr>
      <t xml:space="preserve"> DLA ITPO I K</t>
    </r>
    <r>
      <rPr>
        <b/>
        <vertAlign val="subscript"/>
        <sz val="12"/>
        <color indexed="9"/>
        <rFont val="Calibri"/>
        <family val="2"/>
        <charset val="238"/>
      </rPr>
      <t>OPKS,of</t>
    </r>
    <r>
      <rPr>
        <b/>
        <sz val="12"/>
        <color indexed="9"/>
        <rFont val="Calibri"/>
        <family val="2"/>
      </rPr>
      <t xml:space="preserve"> DLA KS</t>
    </r>
  </si>
  <si>
    <t>NALEŻY WPISAĆ LICZBĘ NIE MNIEJSZĄ NIŻ 40 MLN PLN I NIE WYŻSZĄ NIŻ 100 MLN PLN</t>
  </si>
  <si>
    <t>ZAMAWIAJĄCY WYMAGA, ABY LIMIT ODPOWIEDZIALNOŚCI WYKONAWCY ZA UTRATĘ DOTACJI BYŁ NIE NIŻSZY  NIŻ 40 (CZTERDZIEŚCI) MLN ZŁ</t>
  </si>
  <si>
    <t xml:space="preserve">OFERTA WYKONAWCY, KTÓRY PODA  LIMIT NIŻSZY NIŻ 40 (CZTERDZIEŚCI) MLN ZŁ PODLEGA ODRZUCENIU. </t>
  </si>
  <si>
    <r>
      <t>OKREŚLENIE PRZEZ WYKONAWCĘ KOSZTU UZDATNIANIA 1 m3 NOŚNIKA CIEPŁA (K</t>
    </r>
    <r>
      <rPr>
        <b/>
        <vertAlign val="subscript"/>
        <sz val="12"/>
        <color indexed="9"/>
        <rFont val="Calibri"/>
        <family val="2"/>
        <charset val="238"/>
      </rPr>
      <t>N,of</t>
    </r>
    <r>
      <rPr>
        <b/>
        <sz val="12"/>
        <color indexed="9"/>
        <rFont val="Calibri"/>
        <family val="2"/>
      </rPr>
      <t>)</t>
    </r>
  </si>
  <si>
    <r>
      <t>KOSZT UZDATNIANIA 1 m3 NOŚNIKA CIEPŁA (K</t>
    </r>
    <r>
      <rPr>
        <vertAlign val="subscript"/>
        <sz val="11"/>
        <color indexed="8"/>
        <rFont val="Calibri"/>
        <family val="2"/>
        <charset val="238"/>
      </rPr>
      <t>N,of</t>
    </r>
    <r>
      <rPr>
        <sz val="11"/>
        <color indexed="8"/>
        <rFont val="Calibri"/>
        <family val="2"/>
        <charset val="238"/>
      </rPr>
      <t>)</t>
    </r>
  </si>
  <si>
    <t>Uwaga:</t>
  </si>
  <si>
    <r>
      <t>Roczne koszty budowy  ITPO - roczne K</t>
    </r>
    <r>
      <rPr>
        <vertAlign val="subscript"/>
        <sz val="11"/>
        <rFont val="Calibri"/>
        <family val="2"/>
        <charset val="238"/>
      </rPr>
      <t>B,of</t>
    </r>
  </si>
  <si>
    <r>
      <t>Roczne K</t>
    </r>
    <r>
      <rPr>
        <vertAlign val="subscript"/>
        <sz val="11"/>
        <rFont val="Calibri"/>
        <family val="2"/>
        <charset val="238"/>
      </rPr>
      <t>F,of</t>
    </r>
  </si>
  <si>
    <r>
      <t xml:space="preserve">OKREŚLENIE PRZEZ WYKONAWCĘ </t>
    </r>
    <r>
      <rPr>
        <b/>
        <u/>
        <sz val="11"/>
        <color indexed="8"/>
        <rFont val="Calibri"/>
        <family val="2"/>
        <charset val="238"/>
      </rPr>
      <t>ROCZNYCH</t>
    </r>
    <r>
      <rPr>
        <b/>
        <sz val="11"/>
        <color indexed="8"/>
        <rFont val="Calibri"/>
        <family val="2"/>
      </rPr>
      <t xml:space="preserve"> KOSZTÓW OPEROWANIA</t>
    </r>
  </si>
  <si>
    <r>
      <rPr>
        <b/>
        <u/>
        <sz val="11"/>
        <color indexed="8"/>
        <rFont val="Calibri"/>
        <family val="2"/>
        <charset val="238"/>
      </rPr>
      <t>ROCZNE</t>
    </r>
    <r>
      <rPr>
        <sz val="11"/>
        <color indexed="8"/>
        <rFont val="Calibri"/>
        <family val="2"/>
        <charset val="238"/>
      </rPr>
      <t xml:space="preserve"> KOSZTY OPEROWANIA KOTŁOWNIĄ SZCZYTOWĄ - K</t>
    </r>
    <r>
      <rPr>
        <vertAlign val="subscript"/>
        <sz val="11"/>
        <color indexed="8"/>
        <rFont val="Calibri"/>
        <family val="2"/>
        <charset val="238"/>
      </rPr>
      <t>OPKS,of</t>
    </r>
  </si>
  <si>
    <r>
      <t xml:space="preserve">OKREŚLENIE PRZEZ WYKONAWCĘ </t>
    </r>
    <r>
      <rPr>
        <b/>
        <u/>
        <sz val="11"/>
        <color indexed="8"/>
        <rFont val="Calibri"/>
        <family val="2"/>
        <charset val="238"/>
      </rPr>
      <t xml:space="preserve">ROCZNYCH </t>
    </r>
    <r>
      <rPr>
        <b/>
        <sz val="11"/>
        <color indexed="8"/>
        <rFont val="Calibri"/>
        <family val="2"/>
      </rPr>
      <t>KOSZTÓW OPEROWANIA</t>
    </r>
  </si>
  <si>
    <r>
      <rPr>
        <b/>
        <u/>
        <sz val="11"/>
        <color indexed="8"/>
        <rFont val="Calibri"/>
        <family val="2"/>
        <charset val="238"/>
      </rPr>
      <t>ROCZNE</t>
    </r>
    <r>
      <rPr>
        <sz val="11"/>
        <color indexed="8"/>
        <rFont val="Calibri"/>
        <family val="2"/>
        <charset val="238"/>
      </rPr>
      <t xml:space="preserve"> KOSZTY OPEROWANIA INSTALACJĄ TERMICZNEGO PRZEKSZTAŁCANIA ODPADÓW  - K</t>
    </r>
    <r>
      <rPr>
        <vertAlign val="subscript"/>
        <sz val="11"/>
        <color indexed="8"/>
        <rFont val="Calibri"/>
        <family val="2"/>
        <charset val="238"/>
      </rPr>
      <t>OP,of</t>
    </r>
  </si>
  <si>
    <r>
      <t>CAŁKOWITA ROCZNA KWOTA K</t>
    </r>
    <r>
      <rPr>
        <b/>
        <vertAlign val="subscript"/>
        <sz val="11"/>
        <color indexed="8"/>
        <rFont val="Calibri"/>
        <family val="2"/>
        <charset val="238"/>
      </rPr>
      <t>OP,of</t>
    </r>
    <r>
      <rPr>
        <b/>
        <sz val="11"/>
        <color indexed="8"/>
        <rFont val="Calibri"/>
        <family val="2"/>
      </rPr>
      <t xml:space="preserve">
(PLN)</t>
    </r>
  </si>
  <si>
    <r>
      <t>CAŁKOWITA ROCZNA KWOTA K</t>
    </r>
    <r>
      <rPr>
        <b/>
        <vertAlign val="subscript"/>
        <sz val="11"/>
        <color indexed="8"/>
        <rFont val="Calibri"/>
        <family val="2"/>
        <charset val="238"/>
      </rPr>
      <t>OPKS,of</t>
    </r>
    <r>
      <rPr>
        <b/>
        <sz val="11"/>
        <color indexed="8"/>
        <rFont val="Calibri"/>
        <family val="2"/>
      </rPr>
      <t xml:space="preserve">
(PLN)</t>
    </r>
  </si>
  <si>
    <r>
      <t>CAŁKOWITA ROCZNA KWOTA K</t>
    </r>
    <r>
      <rPr>
        <b/>
        <vertAlign val="subscript"/>
        <sz val="11"/>
        <color indexed="8"/>
        <rFont val="Calibri"/>
        <family val="2"/>
        <charset val="238"/>
      </rPr>
      <t>OPKS,of</t>
    </r>
    <r>
      <rPr>
        <b/>
        <sz val="11"/>
        <color indexed="8"/>
        <rFont val="Calibri"/>
        <family val="2"/>
      </rPr>
      <t xml:space="preserve"> SŁOWNIE,  W ZŁOTYCH POLSKICH</t>
    </r>
  </si>
  <si>
    <r>
      <t>CAŁKOWITA ROCZNA KWOTA K</t>
    </r>
    <r>
      <rPr>
        <b/>
        <vertAlign val="subscript"/>
        <sz val="11"/>
        <color indexed="8"/>
        <rFont val="Calibri"/>
        <family val="2"/>
        <charset val="238"/>
      </rPr>
      <t xml:space="preserve">OP,of </t>
    </r>
    <r>
      <rPr>
        <b/>
        <sz val="11"/>
        <color indexed="8"/>
        <rFont val="Calibri"/>
        <family val="2"/>
        <charset val="238"/>
      </rPr>
      <t xml:space="preserve"> S</t>
    </r>
    <r>
      <rPr>
        <b/>
        <sz val="11"/>
        <color indexed="8"/>
        <rFont val="Calibri"/>
        <family val="2"/>
      </rPr>
      <t>ŁOWNIE,  W ZŁOTYCH POLSKICH</t>
    </r>
  </si>
  <si>
    <r>
      <t>Roczne koszty operowania  ITPO (netto) - K</t>
    </r>
    <r>
      <rPr>
        <vertAlign val="subscript"/>
        <sz val="11"/>
        <rFont val="Calibri"/>
        <family val="2"/>
        <charset val="238"/>
      </rPr>
      <t>OP,of</t>
    </r>
  </si>
  <si>
    <r>
      <t>Koszty finansowania  ITPO netto - K</t>
    </r>
    <r>
      <rPr>
        <b/>
        <vertAlign val="subscript"/>
        <sz val="11"/>
        <rFont val="Calibri"/>
        <family val="2"/>
        <charset val="238"/>
      </rPr>
      <t>F,of</t>
    </r>
  </si>
  <si>
    <r>
      <t>Koszty budowy  ITPO netto - K</t>
    </r>
    <r>
      <rPr>
        <b/>
        <vertAlign val="subscript"/>
        <sz val="11"/>
        <rFont val="Calibri"/>
        <family val="2"/>
        <charset val="238"/>
      </rPr>
      <t>B,of</t>
    </r>
  </si>
  <si>
    <r>
      <t>Całkowite koszty budowy ITPO K</t>
    </r>
    <r>
      <rPr>
        <vertAlign val="subscript"/>
        <sz val="11"/>
        <rFont val="Calibri"/>
        <family val="2"/>
        <charset val="238"/>
      </rPr>
      <t>B,of</t>
    </r>
    <r>
      <rPr>
        <sz val="11"/>
        <rFont val="Calibri"/>
        <family val="2"/>
      </rPr>
      <t xml:space="preserve"> (netto)</t>
    </r>
  </si>
  <si>
    <r>
      <t>Całkowite K</t>
    </r>
    <r>
      <rPr>
        <vertAlign val="subscript"/>
        <sz val="11"/>
        <rFont val="Calibri"/>
        <family val="2"/>
        <charset val="238"/>
      </rPr>
      <t>F,of</t>
    </r>
    <r>
      <rPr>
        <sz val="11"/>
        <rFont val="Calibri"/>
        <family val="2"/>
      </rPr>
      <t xml:space="preserve"> (netto)</t>
    </r>
  </si>
  <si>
    <r>
      <t>Całkowite koszty operowania  ITPO (netto) - Suma K</t>
    </r>
    <r>
      <rPr>
        <vertAlign val="subscript"/>
        <sz val="11"/>
        <rFont val="Calibri"/>
        <family val="2"/>
        <charset val="238"/>
      </rPr>
      <t xml:space="preserve">OP,of </t>
    </r>
    <r>
      <rPr>
        <sz val="11"/>
        <rFont val="Calibri"/>
        <family val="2"/>
      </rPr>
      <t>dla 25 Lat Eksploatacji</t>
    </r>
  </si>
  <si>
    <t>Wolumen nośnika Ciepła przyjęty przez Zamawiającego dla celów porówniania ofert</t>
  </si>
  <si>
    <r>
      <t>koszt uzdatniania 1 m</t>
    </r>
    <r>
      <rPr>
        <vertAlign val="superscript"/>
        <sz val="11"/>
        <color indexed="8"/>
        <rFont val="Calibri"/>
        <family val="2"/>
        <charset val="238"/>
      </rPr>
      <t>3</t>
    </r>
    <r>
      <rPr>
        <sz val="11"/>
        <color indexed="8"/>
        <rFont val="Calibri"/>
        <family val="2"/>
      </rPr>
      <t xml:space="preserve"> nośnika Ciepła - K</t>
    </r>
    <r>
      <rPr>
        <vertAlign val="subscript"/>
        <sz val="11"/>
        <color indexed="8"/>
        <rFont val="Calibri"/>
        <family val="2"/>
        <charset val="238"/>
      </rPr>
      <t>N,of</t>
    </r>
  </si>
  <si>
    <t xml:space="preserve">Koszty uzdatniania nośnika Ciepła netto </t>
  </si>
  <si>
    <t>Koszty operowania ITPO netto</t>
  </si>
  <si>
    <t>Roczny koszt uzdatniania nośnika Ciepła dla ww. wolumenu</t>
  </si>
  <si>
    <t>Całkowite koszty uzdatniania nośnika Ciepła dla 25 Lat Eksploatacji</t>
  </si>
  <si>
    <r>
      <t>Całkowite koszty netto dla ITPO (K</t>
    </r>
    <r>
      <rPr>
        <vertAlign val="subscript"/>
        <sz val="11"/>
        <rFont val="Verdana"/>
        <family val="2"/>
        <charset val="238"/>
      </rPr>
      <t>B,of</t>
    </r>
    <r>
      <rPr>
        <sz val="11"/>
        <rFont val="Verdana"/>
        <family val="2"/>
        <charset val="238"/>
      </rPr>
      <t>+K</t>
    </r>
    <r>
      <rPr>
        <vertAlign val="subscript"/>
        <sz val="11"/>
        <rFont val="Verdana"/>
        <family val="2"/>
        <charset val="238"/>
      </rPr>
      <t>F,of</t>
    </r>
    <r>
      <rPr>
        <sz val="11"/>
        <rFont val="Verdana"/>
        <family val="2"/>
        <charset val="238"/>
      </rPr>
      <t>+zsumowane dla 25 Lat K</t>
    </r>
    <r>
      <rPr>
        <vertAlign val="subscript"/>
        <sz val="11"/>
        <rFont val="Verdana"/>
        <family val="2"/>
        <charset val="238"/>
      </rPr>
      <t>OP,of</t>
    </r>
    <r>
      <rPr>
        <sz val="11"/>
        <rFont val="Verdana"/>
        <family val="2"/>
        <charset val="238"/>
      </rPr>
      <t>)</t>
    </r>
  </si>
  <si>
    <r>
      <t>Całkowite koszty netto dla KS (K</t>
    </r>
    <r>
      <rPr>
        <vertAlign val="subscript"/>
        <sz val="11"/>
        <rFont val="Verdana"/>
        <family val="2"/>
        <charset val="238"/>
      </rPr>
      <t>BKS,of</t>
    </r>
    <r>
      <rPr>
        <sz val="11"/>
        <rFont val="Verdana"/>
        <family val="2"/>
        <charset val="238"/>
      </rPr>
      <t>+K</t>
    </r>
    <r>
      <rPr>
        <vertAlign val="subscript"/>
        <sz val="11"/>
        <rFont val="Verdana"/>
        <family val="2"/>
        <charset val="238"/>
      </rPr>
      <t>FKS,of</t>
    </r>
    <r>
      <rPr>
        <sz val="11"/>
        <rFont val="Verdana"/>
        <family val="2"/>
        <charset val="238"/>
      </rPr>
      <t>+zsumowane dla 25 Lat K</t>
    </r>
    <r>
      <rPr>
        <vertAlign val="subscript"/>
        <sz val="11"/>
        <rFont val="Verdana"/>
        <family val="2"/>
        <charset val="238"/>
      </rPr>
      <t>OPKS,of</t>
    </r>
    <r>
      <rPr>
        <sz val="11"/>
        <rFont val="Verdana"/>
        <family val="2"/>
        <charset val="238"/>
      </rPr>
      <t>)</t>
    </r>
  </si>
  <si>
    <t>Całkowite koszty netto wytworzenia nośnika ciepła (uzdatniania wody) dla 25 Lat Eksploatacji</t>
  </si>
  <si>
    <r>
      <t>Koszty budowy  KS netto - K</t>
    </r>
    <r>
      <rPr>
        <b/>
        <vertAlign val="subscript"/>
        <sz val="11"/>
        <rFont val="Calibri"/>
        <family val="2"/>
        <charset val="238"/>
      </rPr>
      <t>BKS,of</t>
    </r>
  </si>
  <si>
    <r>
      <t>Całkowite koszty budowy KS K</t>
    </r>
    <r>
      <rPr>
        <vertAlign val="subscript"/>
        <sz val="11"/>
        <rFont val="Calibri"/>
        <family val="2"/>
        <charset val="238"/>
      </rPr>
      <t>BKS,of</t>
    </r>
    <r>
      <rPr>
        <sz val="11"/>
        <rFont val="Calibri"/>
        <family val="2"/>
      </rPr>
      <t xml:space="preserve"> (netto)</t>
    </r>
  </si>
  <si>
    <r>
      <t>Koszty finansowania KS netto - K</t>
    </r>
    <r>
      <rPr>
        <b/>
        <vertAlign val="subscript"/>
        <sz val="11"/>
        <rFont val="Calibri"/>
        <family val="2"/>
        <charset val="238"/>
      </rPr>
      <t>FKS,of</t>
    </r>
  </si>
  <si>
    <r>
      <t>Roczne K</t>
    </r>
    <r>
      <rPr>
        <vertAlign val="subscript"/>
        <sz val="11"/>
        <rFont val="Calibri"/>
        <family val="2"/>
        <charset val="238"/>
      </rPr>
      <t>FKS,of</t>
    </r>
  </si>
  <si>
    <r>
      <t>Całkowite K</t>
    </r>
    <r>
      <rPr>
        <vertAlign val="subscript"/>
        <sz val="11"/>
        <rFont val="Calibri"/>
        <family val="2"/>
        <charset val="238"/>
      </rPr>
      <t>FKS,of</t>
    </r>
    <r>
      <rPr>
        <sz val="11"/>
        <rFont val="Calibri"/>
        <family val="2"/>
      </rPr>
      <t xml:space="preserve"> (netto)</t>
    </r>
  </si>
  <si>
    <t>Koszty operowania KS netto</t>
  </si>
  <si>
    <r>
      <t>Roczne koszty operowania  KS (netto) - K</t>
    </r>
    <r>
      <rPr>
        <vertAlign val="subscript"/>
        <sz val="11"/>
        <rFont val="Calibri"/>
        <family val="2"/>
        <charset val="238"/>
      </rPr>
      <t>OPKS,of</t>
    </r>
  </si>
  <si>
    <r>
      <t>Całkowite koszty operowania KS (netto) - Suma K</t>
    </r>
    <r>
      <rPr>
        <vertAlign val="subscript"/>
        <sz val="11"/>
        <rFont val="Calibri"/>
        <family val="2"/>
        <charset val="238"/>
      </rPr>
      <t xml:space="preserve">OPKS,of </t>
    </r>
    <r>
      <rPr>
        <sz val="11"/>
        <rFont val="Calibri"/>
        <family val="2"/>
      </rPr>
      <t>dla 25 Lat Eksploatacji</t>
    </r>
  </si>
  <si>
    <r>
      <t>Zdyskontowane całkowite koszty netto dla ITPO (K</t>
    </r>
    <r>
      <rPr>
        <vertAlign val="subscript"/>
        <sz val="11"/>
        <rFont val="Verdana"/>
        <family val="2"/>
        <charset val="238"/>
      </rPr>
      <t>B,of</t>
    </r>
    <r>
      <rPr>
        <sz val="11"/>
        <rFont val="Verdana"/>
        <family val="2"/>
        <charset val="238"/>
      </rPr>
      <t>+K</t>
    </r>
    <r>
      <rPr>
        <vertAlign val="subscript"/>
        <sz val="11"/>
        <rFont val="Verdana"/>
        <family val="2"/>
        <charset val="238"/>
      </rPr>
      <t>F,of</t>
    </r>
    <r>
      <rPr>
        <sz val="11"/>
        <rFont val="Verdana"/>
        <family val="2"/>
        <charset val="238"/>
      </rPr>
      <t>+zsumowane dla 25 Lat K</t>
    </r>
    <r>
      <rPr>
        <vertAlign val="subscript"/>
        <sz val="11"/>
        <rFont val="Verdana"/>
        <family val="2"/>
        <charset val="238"/>
      </rPr>
      <t>OP,of</t>
    </r>
    <r>
      <rPr>
        <sz val="11"/>
        <rFont val="Verdana"/>
        <family val="2"/>
        <charset val="238"/>
      </rPr>
      <t>)</t>
    </r>
  </si>
  <si>
    <t>Zdyskontowane całkowite koszty netto wytworzenia nośnika ciepła (uzdatniania wody) dla 25 Lat Eksploatacji</t>
  </si>
  <si>
    <r>
      <t>Zdyskontowane całkowite koszty netto dla KS (K</t>
    </r>
    <r>
      <rPr>
        <vertAlign val="subscript"/>
        <sz val="11"/>
        <rFont val="Verdana"/>
        <family val="2"/>
        <charset val="238"/>
      </rPr>
      <t>BKS,of</t>
    </r>
    <r>
      <rPr>
        <sz val="11"/>
        <rFont val="Verdana"/>
        <family val="2"/>
        <charset val="238"/>
      </rPr>
      <t>+K</t>
    </r>
    <r>
      <rPr>
        <vertAlign val="subscript"/>
        <sz val="11"/>
        <rFont val="Verdana"/>
        <family val="2"/>
        <charset val="238"/>
      </rPr>
      <t>FKS,of</t>
    </r>
    <r>
      <rPr>
        <sz val="11"/>
        <rFont val="Verdana"/>
        <family val="2"/>
        <charset val="238"/>
      </rPr>
      <t>+zsumowane dla 25 Lat K</t>
    </r>
    <r>
      <rPr>
        <vertAlign val="subscript"/>
        <sz val="11"/>
        <rFont val="Verdana"/>
        <family val="2"/>
        <charset val="238"/>
      </rPr>
      <t>OPKS,of</t>
    </r>
    <r>
      <rPr>
        <sz val="11"/>
        <rFont val="Verdana"/>
        <family val="2"/>
        <charset val="238"/>
      </rPr>
      <t>)</t>
    </r>
  </si>
  <si>
    <t>ZAŁOŻENIA PRZYJĘTE PRZEZ ZAMAWIAJĄCEGO</t>
  </si>
  <si>
    <r>
      <t>Roczne koszty finansowania  ITPO (netto) - roczne K</t>
    </r>
    <r>
      <rPr>
        <vertAlign val="subscript"/>
        <sz val="12"/>
        <rFont val="Calibri"/>
        <family val="2"/>
        <charset val="238"/>
      </rPr>
      <t>F,of</t>
    </r>
  </si>
  <si>
    <r>
      <t>Roczne Koszty budowy ITPO (NETTO)- roczne K</t>
    </r>
    <r>
      <rPr>
        <vertAlign val="subscript"/>
        <sz val="12"/>
        <rFont val="Calibri"/>
        <family val="2"/>
        <charset val="238"/>
      </rPr>
      <t>B,of</t>
    </r>
  </si>
  <si>
    <r>
      <t>Roczne koszty operowania  ITPO (netto) - K</t>
    </r>
    <r>
      <rPr>
        <vertAlign val="subscript"/>
        <sz val="12"/>
        <rFont val="Calibri"/>
        <family val="2"/>
        <charset val="238"/>
      </rPr>
      <t>OP,of</t>
    </r>
  </si>
  <si>
    <r>
      <t>ZDYSKONTOWANE K</t>
    </r>
    <r>
      <rPr>
        <vertAlign val="subscript"/>
        <sz val="12"/>
        <rFont val="Calibri"/>
        <family val="2"/>
        <charset val="238"/>
      </rPr>
      <t>OP,of</t>
    </r>
    <r>
      <rPr>
        <sz val="12"/>
        <rFont val="Calibri"/>
        <family val="2"/>
      </rPr>
      <t xml:space="preserve"> </t>
    </r>
  </si>
  <si>
    <r>
      <t>ZDYSKONTOWANE K</t>
    </r>
    <r>
      <rPr>
        <vertAlign val="subscript"/>
        <sz val="12"/>
        <rFont val="Calibri"/>
        <family val="2"/>
        <charset val="238"/>
      </rPr>
      <t>F,of</t>
    </r>
  </si>
  <si>
    <r>
      <t>Koszty uzdatniania nośnika Ciepła netto K</t>
    </r>
    <r>
      <rPr>
        <vertAlign val="subscript"/>
        <sz val="12"/>
        <color indexed="8"/>
        <rFont val="Calibri"/>
        <family val="2"/>
        <charset val="238"/>
      </rPr>
      <t xml:space="preserve">N,of  </t>
    </r>
    <r>
      <rPr>
        <sz val="12"/>
        <color indexed="8"/>
        <rFont val="Calibri"/>
        <family val="2"/>
      </rPr>
      <t>dla przyjętego przez Zamawiajacego referencyjnego wolumenu</t>
    </r>
  </si>
  <si>
    <r>
      <t>ZDYSKONTOWANE KOSZTY UZDATNIANIA NOŚNIKA CIEPŁA K</t>
    </r>
    <r>
      <rPr>
        <vertAlign val="subscript"/>
        <sz val="12"/>
        <color indexed="8"/>
        <rFont val="Calibri"/>
        <family val="2"/>
        <charset val="238"/>
      </rPr>
      <t>N,of</t>
    </r>
    <r>
      <rPr>
        <sz val="12"/>
        <color indexed="8"/>
        <rFont val="Calibri"/>
        <family val="2"/>
      </rPr>
      <t xml:space="preserve"> NETTO</t>
    </r>
  </si>
  <si>
    <r>
      <t>Roczne Koszty budowy KS (NETTO)- roczne K</t>
    </r>
    <r>
      <rPr>
        <vertAlign val="subscript"/>
        <sz val="12"/>
        <rFont val="Calibri"/>
        <family val="2"/>
        <charset val="238"/>
      </rPr>
      <t>BKS,of</t>
    </r>
  </si>
  <si>
    <r>
      <t>ZDYSKONTOWANE K</t>
    </r>
    <r>
      <rPr>
        <vertAlign val="subscript"/>
        <sz val="12"/>
        <rFont val="Calibri"/>
        <family val="2"/>
        <charset val="238"/>
      </rPr>
      <t>B,of</t>
    </r>
    <r>
      <rPr>
        <sz val="12"/>
        <rFont val="Calibri"/>
        <family val="2"/>
      </rPr>
      <t xml:space="preserve"> </t>
    </r>
  </si>
  <si>
    <r>
      <t>Roczne koszty finansowania KS (netto) - roczne K</t>
    </r>
    <r>
      <rPr>
        <vertAlign val="subscript"/>
        <sz val="12"/>
        <rFont val="Calibri"/>
        <family val="2"/>
        <charset val="238"/>
      </rPr>
      <t>FKS,of</t>
    </r>
  </si>
  <si>
    <r>
      <t>Roczne koszty operowania  KS (netto) - K</t>
    </r>
    <r>
      <rPr>
        <vertAlign val="subscript"/>
        <sz val="12"/>
        <rFont val="Calibri"/>
        <family val="2"/>
        <charset val="238"/>
      </rPr>
      <t>OPKS,of</t>
    </r>
  </si>
  <si>
    <r>
      <t>ZDYSKONTOWANE K</t>
    </r>
    <r>
      <rPr>
        <vertAlign val="subscript"/>
        <sz val="12"/>
        <rFont val="Calibri"/>
        <family val="2"/>
        <charset val="238"/>
      </rPr>
      <t>OPKS,of</t>
    </r>
    <r>
      <rPr>
        <sz val="12"/>
        <rFont val="Calibri"/>
        <family val="2"/>
      </rPr>
      <t xml:space="preserve"> </t>
    </r>
  </si>
  <si>
    <t>KWOTA KOSZTÓW BUDOWY  FINANSOWANA KAPITAŁEM</t>
  </si>
  <si>
    <t>KWOTA KOSZTÓW BUDOWY FINANSOWANA DŁUGIEM</t>
  </si>
  <si>
    <t>HARMONGRAM WNIESIENIA FINANSOWANIA KAPITAŁOWEGO W CELU SFINANSOWANIA KOSZTÓW BUDOWY</t>
  </si>
  <si>
    <t>HARMONGRAM WPŁATY FINANSOWANIA DŁUŻNEGO W CELU SFINANSOWANIA KOSZTÓW BUDOWY</t>
  </si>
  <si>
    <t xml:space="preserve">KOSZTY OPEROWANIA DLA ITPO </t>
  </si>
  <si>
    <t xml:space="preserve">KOSZTY OPEROWANIA DLA KOTŁOWNI SZCZYTOWEJ </t>
  </si>
  <si>
    <t>- daty złożenia Oferty i rozpoczęcia Robót Budowlanych określone przez Zamawiającego na potrzeby porównania i oceny Ofert</t>
  </si>
  <si>
    <r>
      <t>ZDYSKONTOWANE K</t>
    </r>
    <r>
      <rPr>
        <vertAlign val="subscript"/>
        <sz val="12"/>
        <rFont val="Calibri"/>
        <family val="2"/>
        <charset val="238"/>
      </rPr>
      <t>FKS,of</t>
    </r>
  </si>
  <si>
    <r>
      <t>ZDYSKONTOWANE K</t>
    </r>
    <r>
      <rPr>
        <vertAlign val="subscript"/>
        <sz val="12"/>
        <rFont val="Calibri"/>
        <family val="2"/>
        <charset val="238"/>
      </rPr>
      <t>BKS,of</t>
    </r>
    <r>
      <rPr>
        <sz val="12"/>
        <rFont val="Calibri"/>
        <family val="2"/>
      </rPr>
      <t xml:space="preserve"> </t>
    </r>
  </si>
  <si>
    <r>
      <t>Roczne koszty budowy  KS - roczne K</t>
    </r>
    <r>
      <rPr>
        <vertAlign val="subscript"/>
        <sz val="11"/>
        <rFont val="Calibri"/>
        <family val="2"/>
        <charset val="238"/>
      </rPr>
      <t>BKS,of</t>
    </r>
  </si>
  <si>
    <r>
      <t xml:space="preserve">OKRES BUDOWY KS </t>
    </r>
    <r>
      <rPr>
        <sz val="11"/>
        <color theme="1"/>
        <rFont val="Calibri"/>
        <family val="2"/>
        <charset val="238"/>
        <scheme val="minor"/>
      </rPr>
      <t>W MIESIĄCACH, LICZONY OD DNIA UZYSKANIA PRZYMIOTU OSTATECZNOŚCI PRZEZ DECYZJĘ PRZENOSZĄCĄ POZWOLENIE NA BUDOWĘ UZYSKANE PRZEZ PODMIOT PUBLICZNY NA PARTNERA PRYWATNEGO ALBO OD DNIA ZAMKNIĘCIA FINANSOWEGO - W ZALEŻNOŚCI, OD TEGO, KTÓRE Z POWYŻSZYCH ZDARZEŃ NASTĄPI PÓŹNIEJ</t>
    </r>
  </si>
  <si>
    <r>
      <t xml:space="preserve">OKRES BUDOWY KS </t>
    </r>
    <r>
      <rPr>
        <b/>
        <sz val="11"/>
        <color theme="1"/>
        <rFont val="Calibri"/>
        <family val="2"/>
        <scheme val="minor"/>
      </rPr>
      <t>ZGODNIE Z UMOWĄ O PPP</t>
    </r>
  </si>
  <si>
    <r>
      <t>WALUTA, WEDŁUG KTÓREJ DOKONYWANA BĘDZIE WALORYZACJA CZĘŚCI K</t>
    </r>
    <r>
      <rPr>
        <vertAlign val="subscript"/>
        <sz val="11"/>
        <color indexed="8"/>
        <rFont val="Calibri"/>
        <family val="2"/>
        <charset val="238"/>
      </rPr>
      <t xml:space="preserve">B,of </t>
    </r>
    <r>
      <rPr>
        <sz val="11"/>
        <color indexed="8"/>
        <rFont val="Calibri"/>
        <family val="2"/>
        <charset val="238"/>
      </rPr>
      <t>oraz K</t>
    </r>
    <r>
      <rPr>
        <vertAlign val="subscript"/>
        <sz val="11"/>
        <color indexed="8"/>
        <rFont val="Calibri"/>
        <family val="2"/>
        <charset val="238"/>
      </rPr>
      <t xml:space="preserve">BKS,of </t>
    </r>
  </si>
  <si>
    <t>Należy określić kwoty zwrotu z Finansowania Kapitałowego dla poszczeg. lat Okresu Eksploatacji tak, aby: (i) osiągnąć oczekiwany EIRR z Kapitału oraz (ii) aby całkowity wzrost kosztu Finansowania Dłużnego i Kapitałowego pomiędzy kolejnymi latami nie przekraczał poziomu inflacji, określonego przez Zamawiającego powiększonego o 3 punkty procentowe.</t>
  </si>
  <si>
    <r>
      <t>Suma K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OP,of </t>
    </r>
    <r>
      <rPr>
        <b/>
        <sz val="11"/>
        <color theme="1"/>
        <rFont val="Calibri"/>
        <family val="2"/>
        <charset val="238"/>
        <scheme val="minor"/>
      </rPr>
      <t>i K</t>
    </r>
    <r>
      <rPr>
        <b/>
        <vertAlign val="subscript"/>
        <sz val="11"/>
        <color theme="1"/>
        <rFont val="Calibri"/>
        <family val="2"/>
        <charset val="238"/>
        <scheme val="minor"/>
      </rPr>
      <t>OPKS,of</t>
    </r>
    <r>
      <rPr>
        <b/>
        <sz val="11"/>
        <color theme="1"/>
        <rFont val="Calibri"/>
        <family val="2"/>
        <charset val="238"/>
        <scheme val="minor"/>
      </rPr>
      <t xml:space="preserve"> dla 25 Lat Eksplotacji  (KB,of + KBKS,of + KF,of + KFKS,of + suma KOP,of i KOPKS,of  /po waloryzacji inflacją/)</t>
    </r>
  </si>
  <si>
    <t xml:space="preserve">Pozycja ta powinna zawierać całość kosztów odsetkowych, w tym również związanych z finansowaniem VAT, z wyłączeniem kosztów finansowych związanych z finansowaniem kapitału obrotowego, pomniejszonych o przychody fin. z tyt. odsetek od środków pieniężnych </t>
  </si>
  <si>
    <t>CAŁKOWITA KWOTA KOSZTÓW BUDOWY NETTO
(PLN)</t>
  </si>
  <si>
    <t>OKREŚLENIE PRZEZ WYKONAWCĘ KOSZTÓW BUDOWY NETTO (W TYM NAKŁADÓW INWESTYCYJNYCH)</t>
  </si>
  <si>
    <t>CAŁKOWITA KWOTA KOSZTÓW BUDOWY NETTO SŁOWNIE W ZŁOTYCH POLSKICH</t>
  </si>
  <si>
    <r>
      <t>1. ZAMAWIAJĄCY WYMAGA, ABY KOSZTY BUDOWY 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  <r>
      <rPr>
        <sz val="11"/>
        <color theme="1"/>
        <rFont val="Calibri"/>
        <family val="2"/>
        <scheme val="minor"/>
      </rPr>
      <t xml:space="preserve"> DLA KOTŁOWNI SZCZYTOWEJ NIE PRZEKRACZAŁY 25 MLN PLN NETTO (DWADZIEŚCIA PIĘĆ MILIONÓW ZŁOTYCH).  </t>
    </r>
  </si>
  <si>
    <r>
      <t>2. OFERTA WYKONAWCY, KTÓRY DLA KOTŁOWNI SZCZYTOWEJ WPISZE WARTOŚĆ 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  <r>
      <rPr>
        <sz val="11"/>
        <color theme="1"/>
        <rFont val="Calibri"/>
        <family val="2"/>
        <scheme val="minor"/>
      </rPr>
      <t xml:space="preserve"> PRZEKRACZAJĄCĄ 25 MLN PLN NETTO (DWADZIEŚCIA PIĘĆ MILIONÓW ZŁOTYCH) PODLEGA ODRZUCENIU.</t>
    </r>
  </si>
  <si>
    <r>
      <t>3. KWOTA WNOSZONEGO KAPITAŁU OKREŚLONA PRZEZ PARTNERA PRYWATNEGO W KOMÓRCE F11 ZAŁACZNIKÓW 7b i 8b POWINNA ZAWIERAĆ CENĘ NABYCIA DZIAŁKI I DOKUMENTACJI OD ZAMAWIAJĄCEGO (</t>
    </r>
    <r>
      <rPr>
        <sz val="11"/>
        <rFont val="Calibri"/>
        <family val="2"/>
        <charset val="238"/>
        <scheme val="minor"/>
      </rPr>
      <t>KWOTĘ 25 MLN PLN NETTO)</t>
    </r>
    <r>
      <rPr>
        <sz val="11"/>
        <color theme="1"/>
        <rFont val="Calibri"/>
        <family val="2"/>
        <scheme val="minor"/>
      </rPr>
      <t>. KWOTA 25 MLN ZŁ NETTO POWINNA ZOSTAĆ PODZIELONA W ZAŁ 7b i 8b POMIĘDZY ITPO I KS PROPORCJONALNIE DO UDZIAŁU ODPOWIEDNIO ITPO (ZAŁ. 7b) ORAZ KS (ZAŁ. 8b) W SUMIE KWOT OKREŚLONYCH W NINIEJSZYM ZAŁACZNIKU DLA ITPO I KS.</t>
    </r>
  </si>
  <si>
    <r>
      <t xml:space="preserve">OKREŚLENIE PRZEZ WYKONAWCĘ OKRESU BUDOWY ITPO </t>
    </r>
    <r>
      <rPr>
        <b/>
        <sz val="11"/>
        <color rgb="FFFF0000"/>
        <rFont val="Calibri"/>
        <family val="2"/>
        <charset val="238"/>
      </rPr>
      <t/>
    </r>
  </si>
  <si>
    <t xml:space="preserve">OKREŚLENIE OKRESU BUDOWY KS </t>
  </si>
  <si>
    <r>
      <t>OFERTA WYKONAWCY, KTÓRY W KOLUM</t>
    </r>
    <r>
      <rPr>
        <sz val="11"/>
        <rFont val="Calibri"/>
        <family val="2"/>
        <charset val="238"/>
        <scheme val="minor"/>
      </rPr>
      <t xml:space="preserve">NIE 2 POWYŻEJ </t>
    </r>
    <r>
      <rPr>
        <sz val="11"/>
        <color theme="1"/>
        <rFont val="Calibri"/>
        <family val="2"/>
        <scheme val="minor"/>
      </rPr>
      <t>WPISAŁ LICZBĘ WIĘKSZĄ NIŻ 36 PODLEGA ODRZUCENIU</t>
    </r>
  </si>
  <si>
    <t>OKRES BUDOWY KS WSKAZANY POWYŻEJ NIE MOŻE ZOSTAĆ ZMODYFIKOWANY PRZEZ WYKONAWCĘ - WYKONAWCA NIC NIE WPISUJE W KOMÓRCE C15</t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</si>
  <si>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  <r>
      <rPr>
        <sz val="11"/>
        <color theme="1"/>
        <rFont val="Calibri"/>
        <family val="2"/>
        <scheme val="minor"/>
      </rPr>
      <t xml:space="preserve"> i 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BKS,of </t>
    </r>
    <r>
      <rPr>
        <sz val="11"/>
        <color theme="1"/>
        <rFont val="Calibri"/>
        <family val="2"/>
        <scheme val="minor"/>
      </rPr>
      <t>rocznie (tj. w rozbiciu na poszczególne Lata Eksploatacji)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</si>
  <si>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B,of</t>
    </r>
    <r>
      <rPr>
        <sz val="11"/>
        <color theme="1"/>
        <rFont val="Calibri"/>
        <family val="2"/>
        <scheme val="minor"/>
      </rPr>
      <t xml:space="preserve"> rocznie (tj. w rozbiciu na poszczególne Lata Eksploatacji)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</si>
  <si>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>BKS,of</t>
    </r>
    <r>
      <rPr>
        <sz val="11"/>
        <color theme="1"/>
        <rFont val="Calibri"/>
        <family val="2"/>
        <scheme val="minor"/>
      </rPr>
      <t xml:space="preserve"> rocznie (tj. w rozbiciu na poszczególne Lata Eksploatacji)</t>
    </r>
  </si>
  <si>
    <t>LATA EKSPLOATACJI:</t>
  </si>
  <si>
    <t>DATY PRZYJĘTE NA POTRZEBY PORÓWNANIA OFERT:</t>
  </si>
  <si>
    <r>
      <t>KWOTA FINANSOWANIA KAPITAŁOWEGO NA POKRYCIE KOSZTÓW BUDOWY K</t>
    </r>
    <r>
      <rPr>
        <vertAlign val="subscript"/>
        <sz val="11"/>
        <color indexed="8"/>
        <rFont val="Calibri"/>
        <family val="2"/>
        <charset val="238"/>
      </rPr>
      <t>B,of</t>
    </r>
    <r>
      <rPr>
        <sz val="11"/>
        <color indexed="8"/>
        <rFont val="Calibri"/>
        <family val="2"/>
        <charset val="238"/>
      </rPr>
      <t xml:space="preserve">   </t>
    </r>
  </si>
  <si>
    <t xml:space="preserve">KWOTA FINANSOWANIA KAPITAŁOWEGO NA POKRYCIE REZERW FINANSOWYCH </t>
  </si>
  <si>
    <t xml:space="preserve">KWOTA FINANSOWANIA KAPITAŁOWEGO NA POKRYCIE ODSETEK, PROWIZJI I OPŁAT ZWIĄZANYCH Z UDZIELENIEM FINANSOWANIA DŁUŻNEGO </t>
  </si>
  <si>
    <r>
      <t>KWOTA FINANSOWANIA DŁUŻNEGO NA POKRYCIE KOSZTÓW BUDOWY K</t>
    </r>
    <r>
      <rPr>
        <vertAlign val="subscript"/>
        <sz val="11"/>
        <color indexed="8"/>
        <rFont val="Calibri"/>
        <family val="2"/>
        <charset val="238"/>
      </rPr>
      <t>B,of</t>
    </r>
  </si>
  <si>
    <t xml:space="preserve">KWOTA FINANSOWANIA DŁUŻNEGO NA POKRYCIE REZERW FINANSOWYCH </t>
  </si>
  <si>
    <t>KWOTA FINANSOWANIA DŁUŻNEGO NA POKRYCIE  ODSETEK, PROWIZJI I INNYCH OPŁAT W OKRESIE BUDOWY ZWIĄZANYCH Z UDZIELENIEM FINANSOWANIA DŁUŻNEGO (KAPITALIZOWANA)</t>
  </si>
  <si>
    <r>
      <t>KWOTA FINANSOWANIA KAPITAŁOWEGO NA POKRYCIE KOSZTÓW BUDOWY K</t>
    </r>
    <r>
      <rPr>
        <vertAlign val="subscript"/>
        <sz val="11"/>
        <color indexed="8"/>
        <rFont val="Calibri"/>
        <family val="2"/>
        <charset val="238"/>
      </rPr>
      <t>BKS,of</t>
    </r>
    <r>
      <rPr>
        <sz val="11"/>
        <color indexed="8"/>
        <rFont val="Calibri"/>
        <family val="2"/>
        <charset val="238"/>
      </rPr>
      <t xml:space="preserve">   </t>
    </r>
  </si>
  <si>
    <r>
      <t>KWOTA FINANSOWANIA DŁUŻNEGO NA POKRYCIE KOSZTÓW BUDOWY K</t>
    </r>
    <r>
      <rPr>
        <vertAlign val="subscript"/>
        <sz val="11"/>
        <color indexed="8"/>
        <rFont val="Calibri"/>
        <family val="2"/>
        <charset val="238"/>
      </rPr>
      <t>BKS,of</t>
    </r>
  </si>
  <si>
    <t xml:space="preserve">WYKONAWCA PODAJE CAŁKOWITY ROCZNY KOSZT OPEROWANIA Z UWZGLĘDNIENIEM KOSZTÓW FINANSOWYCH FINANSOWANIA KAPITAŁU OBROTOWEGO ORAZ Z WYŁĄCZENIEM:
1. KOSZTÓW PODATKU OD NIERUCHOMOŚCI,
2. KOSZTÓW GAZU I OLEJU OPAŁOWEGO ZUŻYWANEGO W KS DO PRODUKCJI CIEPŁA
3. KOSZTÓW CO2                  </t>
  </si>
  <si>
    <t xml:space="preserve">WYKONAWCA PODAJE CAŁKOWITY ROCZNY KOSZT OPEROWANIA Z UWZGLĘDNIENIEM KOSZTÓW FINANSOWYCH FINANSOWANIA KAPITAŁU OBROTOWEGO ORAZ Z WYŁĄCZENIEM:
1. KOSZTÓW CO2, INSTALACJA NIE BĘDZIE OBJĘTA SYSTEMEM EU ETS;
2. KOSZTÓW PODATKU OD NIERUCHOMOŚCI;
3. OPŁAT ADMINISTARCYJNYCH ZWIĄZANYCH Z ZAGOSPODAROWANIEM ŻUŻLI;
4. OPŁAT ADMINISTRACYJNYCH ZWIĄZANYCH Z ZAGOSPODAROWANIEM POPIOŁÓW LOTNYCH.                                                                </t>
  </si>
  <si>
    <t>Obszar wydruku</t>
  </si>
  <si>
    <t>NALEŻY WYBRAĆ JEDNĄ Z DWÓCH:
EUR LUB USD</t>
  </si>
  <si>
    <t>Dany załacznik może być wydrukowany na więcej niż jednej stronie, należy wówczas wpisać nr załacznika i nr strony oraz parafować poszczególne strony</t>
  </si>
  <si>
    <t>Załaczniki nr: 2, 7a, 7b, 8a, 8b, 9, 17, 18, 19 należy wdrukować na papierze formatu A3 w orientacji poziomej</t>
  </si>
  <si>
    <t>UDZIAŁ FINANSOWANIA W USD LUB EUR W CAŁOŚCI FINANSOWANIA DŁUŻNEGO TJ.SUMIE POZYCJI 1.4, 1.6 i 1.7 W PROCENTACH (PRZEDZIAŁ &lt;0% - 100%&gt;)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</si>
</sst>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#,##0\ &quot;zł&quot;"/>
    <numFmt numFmtId="168" formatCode="#,##0_);\(#,##0\);&quot;-  &quot;;&quot; &quot;@"/>
    <numFmt numFmtId="169" formatCode="#,##0.0_);\(#,##0.0\);&quot;-  &quot;;&quot; &quot;@"/>
    <numFmt numFmtId="170" formatCode="_-* #,##0\ _z_ł_-;\-* #,##0\ _z_ł_-;_-* &quot;-&quot;??\ _z_ł_-;_-@_-"/>
    <numFmt numFmtId="171" formatCode="0.000"/>
    <numFmt numFmtId="172" formatCode="#,##0.000_);\(#,##0.000\);&quot;-  &quot;;&quot; &quot;@"/>
    <numFmt numFmtId="173" formatCode="0.0000000"/>
    <numFmt numFmtId="174" formatCode="#,##0.00_);\(#,##0.00\);&quot;-  &quot;;&quot; &quot;@"/>
  </numFmts>
  <fonts count="2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2"/>
      <color indexed="9"/>
      <name val="Calibri"/>
      <family val="2"/>
    </font>
    <font>
      <sz val="8"/>
      <color indexed="8"/>
      <name val="Verdana"/>
      <family val="2"/>
    </font>
    <font>
      <sz val="8"/>
      <color indexed="54"/>
      <name val="Verdana"/>
      <family val="2"/>
    </font>
    <font>
      <sz val="8"/>
      <color indexed="10"/>
      <name val="Verdana"/>
      <family val="2"/>
    </font>
    <font>
      <sz val="10"/>
      <name val="Arial CE"/>
      <charset val="238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b/>
      <sz val="14"/>
      <color indexed="9"/>
      <name val="Calibri"/>
      <family val="2"/>
    </font>
    <font>
      <sz val="14"/>
      <color indexed="8"/>
      <name val="Calibri"/>
      <family val="2"/>
    </font>
    <font>
      <sz val="9"/>
      <name val="Calibri"/>
      <family val="2"/>
    </font>
    <font>
      <b/>
      <sz val="14"/>
      <color indexed="9"/>
      <name val="Calibri"/>
      <family val="2"/>
      <charset val="238"/>
    </font>
    <font>
      <sz val="8"/>
      <name val="Verdana"/>
      <family val="2"/>
      <charset val="238"/>
    </font>
    <font>
      <sz val="8"/>
      <color indexed="22"/>
      <name val="Verdana"/>
      <family val="2"/>
      <charset val="238"/>
    </font>
    <font>
      <b/>
      <sz val="8"/>
      <color indexed="10"/>
      <name val="Verdana"/>
      <family val="2"/>
      <charset val="238"/>
    </font>
    <font>
      <sz val="8"/>
      <color indexed="30"/>
      <name val="Verdana"/>
      <family val="2"/>
      <charset val="238"/>
    </font>
    <font>
      <sz val="9"/>
      <color indexed="17"/>
      <name val="Verdana"/>
      <family val="2"/>
      <charset val="238"/>
    </font>
    <font>
      <sz val="14"/>
      <name val="Calibri"/>
      <family val="2"/>
    </font>
    <font>
      <b/>
      <sz val="10"/>
      <color indexed="13"/>
      <name val="Calibri"/>
      <family val="2"/>
      <charset val="238"/>
    </font>
    <font>
      <sz val="10"/>
      <color indexed="8"/>
      <name val="Verdana"/>
      <family val="2"/>
    </font>
    <font>
      <b/>
      <i/>
      <sz val="10"/>
      <color indexed="13"/>
      <name val="Calibri"/>
      <family val="2"/>
      <charset val="238"/>
    </font>
    <font>
      <i/>
      <sz val="9"/>
      <name val="Calibri"/>
      <family val="2"/>
      <charset val="238"/>
    </font>
    <font>
      <b/>
      <sz val="10"/>
      <name val="Calibri"/>
      <family val="2"/>
    </font>
    <font>
      <b/>
      <i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  <charset val="238"/>
    </font>
    <font>
      <sz val="10"/>
      <name val="Times New Roman"/>
      <family val="1"/>
    </font>
    <font>
      <sz val="11"/>
      <name val="Calibri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i/>
      <sz val="10"/>
      <color indexed="13"/>
      <name val="Verdana"/>
      <family val="2"/>
    </font>
    <font>
      <b/>
      <i/>
      <sz val="10"/>
      <color indexed="13"/>
      <name val="Verdana"/>
      <family val="2"/>
    </font>
    <font>
      <sz val="10"/>
      <color indexed="13"/>
      <name val="Calibri"/>
      <family val="2"/>
      <charset val="238"/>
    </font>
    <font>
      <sz val="10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indexed="30"/>
      <name val="Verdana"/>
      <family val="2"/>
      <charset val="238"/>
    </font>
    <font>
      <sz val="11"/>
      <name val="Verdana"/>
      <family val="2"/>
      <charset val="238"/>
    </font>
    <font>
      <b/>
      <sz val="11"/>
      <name val="Verdana"/>
      <family val="2"/>
      <charset val="238"/>
    </font>
    <font>
      <b/>
      <sz val="11"/>
      <name val="Calibri"/>
      <family val="2"/>
    </font>
    <font>
      <b/>
      <sz val="11"/>
      <name val="Calibri"/>
      <family val="2"/>
      <charset val="238"/>
    </font>
    <font>
      <sz val="11"/>
      <color indexed="8"/>
      <name val="Verdana"/>
      <family val="2"/>
    </font>
    <font>
      <b/>
      <sz val="11"/>
      <color indexed="13"/>
      <name val="Calibri"/>
      <family val="2"/>
      <charset val="238"/>
    </font>
    <font>
      <sz val="11"/>
      <color indexed="49"/>
      <name val="Calibri"/>
      <family val="2"/>
    </font>
    <font>
      <b/>
      <sz val="10"/>
      <color indexed="13"/>
      <name val="Calibri"/>
      <family val="2"/>
      <charset val="238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9"/>
      <name val="Calibri"/>
      <family val="2"/>
      <charset val="238"/>
    </font>
    <font>
      <b/>
      <sz val="12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Verdana"/>
      <family val="2"/>
    </font>
    <font>
      <b/>
      <sz val="9"/>
      <color indexed="9"/>
      <name val="Calibri"/>
      <family val="2"/>
      <charset val="238"/>
    </font>
    <font>
      <b/>
      <sz val="11"/>
      <color indexed="13"/>
      <name val="Calibri"/>
      <family val="2"/>
      <charset val="238"/>
    </font>
    <font>
      <b/>
      <sz val="9"/>
      <color indexed="8"/>
      <name val="Verdana"/>
      <family val="2"/>
      <charset val="238"/>
    </font>
    <font>
      <b/>
      <sz val="11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b/>
      <i/>
      <sz val="11"/>
      <color indexed="13"/>
      <name val="Calibri"/>
      <family val="2"/>
      <charset val="238"/>
    </font>
    <font>
      <sz val="11"/>
      <color indexed="8"/>
      <name val="Verdana"/>
      <family val="2"/>
    </font>
    <font>
      <i/>
      <sz val="9"/>
      <color indexed="8"/>
      <name val="Calibri"/>
      <family val="2"/>
      <charset val="238"/>
    </font>
    <font>
      <sz val="12"/>
      <color indexed="8"/>
      <name val="Verdana"/>
      <family val="2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</font>
    <font>
      <b/>
      <i/>
      <sz val="9"/>
      <color indexed="13"/>
      <name val="Verdana"/>
      <family val="2"/>
    </font>
    <font>
      <b/>
      <i/>
      <sz val="12"/>
      <color indexed="13"/>
      <name val="Verdana"/>
      <family val="2"/>
    </font>
    <font>
      <b/>
      <i/>
      <sz val="12"/>
      <color indexed="13"/>
      <name val="Verdana"/>
      <family val="2"/>
      <charset val="238"/>
    </font>
    <font>
      <b/>
      <i/>
      <sz val="11"/>
      <color indexed="13"/>
      <name val="Verdana"/>
      <family val="2"/>
    </font>
    <font>
      <b/>
      <sz val="11"/>
      <name val="Calibri"/>
      <family val="2"/>
      <charset val="238"/>
    </font>
    <font>
      <b/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i/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9"/>
      <color indexed="13"/>
      <name val="Calibri"/>
      <family val="2"/>
      <charset val="238"/>
    </font>
    <font>
      <b/>
      <sz val="12"/>
      <name val="Calibri"/>
      <family val="2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70C0"/>
      <name val="Verdana"/>
      <family val="2"/>
      <charset val="238"/>
    </font>
    <font>
      <sz val="10"/>
      <color theme="1"/>
      <name val="Calibri"/>
      <family val="2"/>
      <scheme val="minor"/>
    </font>
    <font>
      <vertAlign val="subscript"/>
      <sz val="10"/>
      <color indexed="8"/>
      <name val="Verdana"/>
      <family val="2"/>
    </font>
    <font>
      <sz val="11"/>
      <color rgb="FF0070C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vertAlign val="subscript"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rgb="FF0070C0"/>
      <name val="Verdana"/>
      <family val="2"/>
    </font>
    <font>
      <u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</font>
    <font>
      <b/>
      <sz val="12"/>
      <color theme="0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b/>
      <sz val="14"/>
      <color theme="8" tint="-0.249977111117893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0"/>
      <name val="Arial"/>
      <family val="2"/>
    </font>
    <font>
      <b/>
      <sz val="10"/>
      <color theme="0"/>
      <name val="Arial"/>
      <family val="2"/>
      <charset val="238"/>
    </font>
    <font>
      <sz val="8"/>
      <name val="Arial"/>
      <family val="2"/>
    </font>
    <font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</font>
    <font>
      <b/>
      <sz val="12"/>
      <color theme="8" tint="-0.249977111117893"/>
      <name val="Calibri"/>
      <family val="2"/>
      <charset val="238"/>
      <scheme val="minor"/>
    </font>
    <font>
      <b/>
      <sz val="16"/>
      <color theme="8" tint="-0.249977111117893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10"/>
      <color theme="0" tint="-0.34998626667073579"/>
      <name val="Arial"/>
      <family val="2"/>
    </font>
    <font>
      <i/>
      <sz val="11"/>
      <color theme="0" tint="-0.34998626667073579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8" tint="-0.24997711111789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4"/>
      <color theme="0" tint="-0.14999847407452621"/>
      <name val="Calibri"/>
      <family val="2"/>
    </font>
    <font>
      <i/>
      <sz val="12"/>
      <color theme="0" tint="-0.14999847407452621"/>
      <name val="Calibri"/>
      <family val="2"/>
    </font>
    <font>
      <b/>
      <sz val="16"/>
      <color theme="1"/>
      <name val="Calibri"/>
      <family val="2"/>
      <charset val="238"/>
      <scheme val="minor"/>
    </font>
    <font>
      <i/>
      <sz val="11"/>
      <color theme="0" tint="-0.1499984740745262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vertAlign val="subscript"/>
      <sz val="12"/>
      <color indexed="9"/>
      <name val="Calibri"/>
      <family val="2"/>
      <charset val="238"/>
    </font>
    <font>
      <b/>
      <vertAlign val="subscript"/>
      <sz val="11"/>
      <color indexed="8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indexed="8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vertAlign val="subscript"/>
      <sz val="11"/>
      <name val="Verdana"/>
      <family val="2"/>
      <charset val="238"/>
    </font>
    <font>
      <vertAlign val="subscript"/>
      <sz val="12"/>
      <name val="Calibri"/>
      <family val="2"/>
      <charset val="238"/>
    </font>
    <font>
      <vertAlign val="subscript"/>
      <sz val="12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4"/>
      <color theme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ck">
        <color rgb="FF92D050"/>
      </top>
      <bottom style="thin">
        <color indexed="64"/>
      </bottom>
      <diagonal/>
    </border>
    <border>
      <left/>
      <right/>
      <top style="thick">
        <color rgb="FF92D050"/>
      </top>
      <bottom style="thin">
        <color indexed="64"/>
      </bottom>
      <diagonal/>
    </border>
    <border>
      <left/>
      <right style="thin">
        <color indexed="64"/>
      </right>
      <top style="thick">
        <color rgb="FF92D05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indexed="64"/>
      </top>
      <bottom style="thick">
        <color theme="4" tint="-0.499984740745262"/>
      </bottom>
      <diagonal/>
    </border>
    <border>
      <left style="thick">
        <color theme="4" tint="-0.499984740745262"/>
      </left>
      <right/>
      <top/>
      <bottom/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499984740745262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thick">
        <color theme="4" tint="-0.499984740745262"/>
      </left>
      <right/>
      <top style="thin">
        <color indexed="64"/>
      </top>
      <bottom style="thin">
        <color indexed="64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n">
        <color indexed="64"/>
      </left>
      <right style="thick">
        <color theme="4" tint="-0.499984740745262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 style="thick">
        <color theme="4" tint="-0.499984740745262"/>
      </right>
      <top style="medium">
        <color rgb="FF92D050"/>
      </top>
      <bottom style="medium">
        <color rgb="FF92D050"/>
      </bottom>
      <diagonal/>
    </border>
    <border>
      <left style="thick">
        <color theme="4" tint="-0.499984740745262"/>
      </left>
      <right/>
      <top style="thin">
        <color indexed="64"/>
      </top>
      <bottom/>
      <diagonal/>
    </border>
    <border>
      <left/>
      <right style="thick">
        <color theme="4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4" tint="-0.499984740745262"/>
      </right>
      <top/>
      <bottom style="thin">
        <color indexed="64"/>
      </bottom>
      <diagonal/>
    </border>
    <border>
      <left/>
      <right style="thick">
        <color theme="4" tint="-0.499984740745262"/>
      </right>
      <top style="thin">
        <color indexed="64"/>
      </top>
      <bottom/>
      <diagonal/>
    </border>
    <border>
      <left style="thick">
        <color theme="4" tint="-0.499984740745262"/>
      </left>
      <right/>
      <top style="thin">
        <color rgb="FF00B050"/>
      </top>
      <bottom style="thin">
        <color rgb="FF00B050"/>
      </bottom>
      <diagonal/>
    </border>
    <border>
      <left style="thick">
        <color indexed="50"/>
      </left>
      <right style="thick">
        <color theme="4" tint="-0.499984740745262"/>
      </right>
      <top style="thick">
        <color indexed="50"/>
      </top>
      <bottom style="thick">
        <color indexed="50"/>
      </bottom>
      <diagonal/>
    </border>
    <border>
      <left style="thin">
        <color indexed="64"/>
      </left>
      <right style="thick">
        <color theme="4" tint="-0.499984740745262"/>
      </right>
      <top style="thin">
        <color indexed="64"/>
      </top>
      <bottom/>
      <diagonal/>
    </border>
    <border>
      <left style="thick">
        <color theme="4" tint="-0.499984740745262"/>
      </left>
      <right/>
      <top/>
      <bottom style="thin">
        <color indexed="64"/>
      </bottom>
      <diagonal/>
    </border>
    <border>
      <left/>
      <right style="thick">
        <color theme="4" tint="-0.499984740745262"/>
      </right>
      <top/>
      <bottom style="thin">
        <color indexed="64"/>
      </bottom>
      <diagonal/>
    </border>
    <border>
      <left style="thick">
        <color theme="4" tint="-0.499984740745262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4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4" tint="-0.499984740745262"/>
      </left>
      <right style="thin">
        <color indexed="64"/>
      </right>
      <top style="thin">
        <color indexed="64"/>
      </top>
      <bottom/>
      <diagonal/>
    </border>
    <border>
      <left style="thick">
        <color theme="4" tint="-0.499984740745262"/>
      </left>
      <right style="thin">
        <color indexed="64"/>
      </right>
      <top/>
      <bottom/>
      <diagonal/>
    </border>
    <border>
      <left style="thick">
        <color theme="4" tint="-0.49998474074526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theme="4" tint="-0.499984740745262"/>
      </right>
      <top/>
      <bottom style="medium">
        <color indexed="64"/>
      </bottom>
      <diagonal/>
    </border>
    <border diagonalDown="1">
      <left style="thick">
        <color theme="4" tint="-0.499984740745262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ck">
        <color theme="4" tint="-0.499984740745262"/>
      </right>
      <top/>
      <bottom/>
      <diagonal/>
    </border>
    <border diagonalDown="1">
      <left style="thick">
        <color theme="4" tint="-0.499984740745262"/>
      </left>
      <right style="thin">
        <color indexed="64"/>
      </right>
      <top/>
      <bottom/>
      <diagonal style="thin">
        <color indexed="64"/>
      </diagonal>
    </border>
    <border diagonalDown="1">
      <left style="thick">
        <color theme="4" tint="-0.499984740745262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theme="4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4" tint="-0.499984740745262"/>
      </right>
      <top/>
      <bottom style="medium">
        <color indexed="64"/>
      </bottom>
      <diagonal/>
    </border>
    <border>
      <left style="thick">
        <color theme="4" tint="-0.499984740745262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4" tint="-0.499984740745262"/>
      </right>
      <top style="medium">
        <color indexed="64"/>
      </top>
      <bottom style="thin">
        <color indexed="64"/>
      </bottom>
      <diagonal/>
    </border>
    <border>
      <left/>
      <right style="thick">
        <color theme="4" tint="-0.499984740745262"/>
      </right>
      <top style="medium">
        <color indexed="64"/>
      </top>
      <bottom/>
      <diagonal/>
    </border>
    <border>
      <left style="thin">
        <color indexed="64"/>
      </left>
      <right style="thick">
        <color theme="4" tint="-0.499984740745262"/>
      </right>
      <top style="thin">
        <color indexed="64"/>
      </top>
      <bottom style="medium">
        <color indexed="64"/>
      </bottom>
      <diagonal/>
    </border>
    <border>
      <left style="thick">
        <color theme="4" tint="-0.499984740745262"/>
      </left>
      <right style="medium">
        <color indexed="22"/>
      </right>
      <top style="medium">
        <color indexed="22"/>
      </top>
      <bottom style="medium">
        <color indexed="22"/>
      </bottom>
      <diagonal/>
    </border>
  </borders>
  <cellStyleXfs count="7">
    <xf numFmtId="0" fontId="0" fillId="0" borderId="0"/>
    <xf numFmtId="43" fontId="18" fillId="0" borderId="0" applyFont="0" applyFill="0" applyBorder="0" applyAlignment="0" applyProtection="0"/>
    <xf numFmtId="0" fontId="117" fillId="0" borderId="0"/>
    <xf numFmtId="0" fontId="26" fillId="0" borderId="0"/>
    <xf numFmtId="0" fontId="50" fillId="0" borderId="0"/>
    <xf numFmtId="9" fontId="18" fillId="0" borderId="0" applyFont="0" applyFill="0" applyBorder="0" applyAlignment="0" applyProtection="0"/>
    <xf numFmtId="168" fontId="150" fillId="0" borderId="0" applyFont="0" applyFill="0" applyBorder="0" applyProtection="0">
      <alignment vertical="top"/>
    </xf>
  </cellStyleXfs>
  <cellXfs count="1086">
    <xf numFmtId="0" fontId="0" fillId="0" borderId="0" xfId="0"/>
    <xf numFmtId="0" fontId="23" fillId="2" borderId="0" xfId="2" applyFont="1" applyFill="1" applyBorder="1" applyAlignment="1">
      <alignment vertical="center"/>
    </xf>
    <xf numFmtId="164" fontId="24" fillId="2" borderId="0" xfId="2" applyNumberFormat="1" applyFont="1" applyFill="1" applyBorder="1" applyAlignment="1">
      <alignment vertical="center"/>
    </xf>
    <xf numFmtId="0" fontId="23" fillId="2" borderId="2" xfId="2" applyFont="1" applyFill="1" applyBorder="1" applyAlignment="1">
      <alignment vertical="center"/>
    </xf>
    <xf numFmtId="0" fontId="27" fillId="2" borderId="2" xfId="3" applyFont="1" applyFill="1" applyBorder="1" applyAlignment="1">
      <alignment horizontal="left"/>
    </xf>
    <xf numFmtId="0" fontId="27" fillId="2" borderId="2" xfId="3" applyFont="1" applyFill="1" applyBorder="1" applyAlignment="1">
      <alignment horizontal="center"/>
    </xf>
    <xf numFmtId="0" fontId="28" fillId="2" borderId="2" xfId="3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7" fillId="0" borderId="2" xfId="0" applyFont="1" applyFill="1" applyBorder="1" applyAlignment="1">
      <alignment horizontal="left" vertical="center" wrapText="1" indent="1"/>
    </xf>
    <xf numFmtId="0" fontId="23" fillId="0" borderId="0" xfId="2" applyFont="1" applyFill="1"/>
    <xf numFmtId="0" fontId="35" fillId="0" borderId="0" xfId="0" applyFont="1" applyFill="1" applyAlignment="1">
      <alignment vertical="center"/>
    </xf>
    <xf numFmtId="0" fontId="37" fillId="0" borderId="0" xfId="2" applyFont="1" applyFill="1" applyBorder="1"/>
    <xf numFmtId="0" fontId="37" fillId="0" borderId="0" xfId="2" applyFont="1" applyFill="1" applyBorder="1" applyAlignment="1">
      <alignment horizontal="center"/>
    </xf>
    <xf numFmtId="0" fontId="42" fillId="0" borderId="0" xfId="0" applyFont="1" applyFill="1" applyAlignment="1">
      <alignment wrapText="1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43" fillId="0" borderId="0" xfId="0" applyFont="1" applyFill="1" applyAlignment="1">
      <alignment wrapText="1"/>
    </xf>
    <xf numFmtId="0" fontId="27" fillId="0" borderId="0" xfId="0" applyFont="1" applyBorder="1" applyAlignment="1">
      <alignment horizontal="center"/>
    </xf>
    <xf numFmtId="0" fontId="27" fillId="0" borderId="0" xfId="0" applyFont="1" applyBorder="1"/>
    <xf numFmtId="0" fontId="0" fillId="0" borderId="0" xfId="0" applyAlignment="1">
      <alignment vertical="center"/>
    </xf>
    <xf numFmtId="0" fontId="52" fillId="0" borderId="0" xfId="0" applyFont="1" applyFill="1" applyBorder="1"/>
    <xf numFmtId="0" fontId="34" fillId="0" borderId="0" xfId="3" applyFont="1" applyFill="1" applyBorder="1" applyAlignment="1">
      <alignment horizontal="center"/>
    </xf>
    <xf numFmtId="4" fontId="34" fillId="0" borderId="0" xfId="3" applyNumberFormat="1" applyFont="1" applyFill="1" applyBorder="1"/>
    <xf numFmtId="0" fontId="34" fillId="0" borderId="2" xfId="3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4" fontId="34" fillId="0" borderId="4" xfId="3" applyNumberFormat="1" applyFont="1" applyFill="1" applyBorder="1"/>
    <xf numFmtId="4" fontId="45" fillId="0" borderId="2" xfId="3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vertical="center" wrapText="1"/>
    </xf>
    <xf numFmtId="0" fontId="34" fillId="0" borderId="5" xfId="3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 wrapText="1"/>
    </xf>
    <xf numFmtId="0" fontId="0" fillId="0" borderId="0" xfId="0" applyFont="1" applyFill="1"/>
    <xf numFmtId="0" fontId="55" fillId="0" borderId="0" xfId="0" applyFont="1" applyFill="1" applyAlignment="1">
      <alignment wrapText="1"/>
    </xf>
    <xf numFmtId="0" fontId="0" fillId="0" borderId="0" xfId="0" applyFont="1" applyFill="1" applyAlignment="1">
      <alignment vertical="center"/>
    </xf>
    <xf numFmtId="0" fontId="47" fillId="5" borderId="2" xfId="0" applyFont="1" applyFill="1" applyBorder="1" applyAlignment="1">
      <alignment horizontal="center" wrapText="1"/>
    </xf>
    <xf numFmtId="0" fontId="56" fillId="0" borderId="0" xfId="0" applyFont="1" applyFill="1" applyBorder="1" applyAlignment="1">
      <alignment wrapText="1"/>
    </xf>
    <xf numFmtId="0" fontId="19" fillId="0" borderId="0" xfId="0" applyFont="1" applyFill="1" applyAlignment="1">
      <alignment vertical="center"/>
    </xf>
    <xf numFmtId="10" fontId="43" fillId="0" borderId="0" xfId="0" applyNumberFormat="1" applyFont="1" applyFill="1" applyAlignment="1">
      <alignment vertical="center" wrapText="1"/>
    </xf>
    <xf numFmtId="4" fontId="45" fillId="6" borderId="2" xfId="3" applyNumberFormat="1" applyFont="1" applyFill="1" applyBorder="1" applyAlignment="1">
      <alignment horizontal="center" vertical="center"/>
    </xf>
    <xf numFmtId="0" fontId="36" fillId="3" borderId="2" xfId="2" applyFont="1" applyFill="1" applyBorder="1" applyAlignment="1">
      <alignment horizontal="center"/>
    </xf>
    <xf numFmtId="0" fontId="36" fillId="7" borderId="2" xfId="2" applyFont="1" applyFill="1" applyBorder="1" applyAlignment="1">
      <alignment horizontal="center"/>
    </xf>
    <xf numFmtId="0" fontId="23" fillId="3" borderId="2" xfId="2" applyFont="1" applyFill="1" applyBorder="1" applyAlignment="1">
      <alignment horizontal="center" vertical="center" wrapText="1"/>
    </xf>
    <xf numFmtId="0" fontId="23" fillId="7" borderId="2" xfId="2" applyFont="1" applyFill="1" applyBorder="1" applyAlignment="1">
      <alignment horizontal="center" vertical="center" wrapText="1"/>
    </xf>
    <xf numFmtId="0" fontId="23" fillId="0" borderId="0" xfId="2" applyFont="1" applyFill="1" applyBorder="1"/>
    <xf numFmtId="166" fontId="23" fillId="0" borderId="0" xfId="5" applyNumberFormat="1" applyFont="1" applyFill="1" applyBorder="1"/>
    <xf numFmtId="1" fontId="39" fillId="0" borderId="0" xfId="2" applyNumberFormat="1" applyFont="1" applyFill="1" applyBorder="1"/>
    <xf numFmtId="0" fontId="38" fillId="0" borderId="0" xfId="2" applyFont="1" applyFill="1" applyBorder="1"/>
    <xf numFmtId="4" fontId="40" fillId="6" borderId="4" xfId="2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1" fontId="57" fillId="4" borderId="0" xfId="3" applyNumberFormat="1" applyFont="1" applyFill="1" applyBorder="1" applyAlignment="1">
      <alignment horizontal="left" vertical="center"/>
    </xf>
    <xf numFmtId="1" fontId="57" fillId="4" borderId="0" xfId="3" applyNumberFormat="1" applyFont="1" applyFill="1" applyBorder="1" applyAlignment="1">
      <alignment horizontal="right" vertical="center"/>
    </xf>
    <xf numFmtId="0" fontId="59" fillId="0" borderId="0" xfId="0" applyFont="1" applyFill="1" applyAlignment="1">
      <alignment wrapText="1"/>
    </xf>
    <xf numFmtId="4" fontId="49" fillId="0" borderId="4" xfId="3" applyNumberFormat="1" applyFont="1" applyFill="1" applyBorder="1"/>
    <xf numFmtId="4" fontId="49" fillId="0" borderId="0" xfId="3" applyNumberFormat="1" applyFont="1" applyFill="1" applyBorder="1"/>
    <xf numFmtId="0" fontId="17" fillId="0" borderId="0" xfId="0" applyFont="1"/>
    <xf numFmtId="0" fontId="60" fillId="0" borderId="0" xfId="0" applyFont="1" applyFill="1" applyAlignment="1">
      <alignment wrapText="1"/>
    </xf>
    <xf numFmtId="4" fontId="49" fillId="0" borderId="4" xfId="3" applyNumberFormat="1" applyFont="1" applyFill="1" applyBorder="1" applyAlignment="1">
      <alignment vertical="center"/>
    </xf>
    <xf numFmtId="4" fontId="49" fillId="0" borderId="0" xfId="3" applyNumberFormat="1" applyFont="1" applyFill="1" applyBorder="1" applyAlignment="1">
      <alignment vertical="center"/>
    </xf>
    <xf numFmtId="0" fontId="0" fillId="0" borderId="0" xfId="0" applyFill="1" applyBorder="1"/>
    <xf numFmtId="0" fontId="34" fillId="0" borderId="0" xfId="3" applyFont="1" applyFill="1" applyBorder="1"/>
    <xf numFmtId="0" fontId="48" fillId="0" borderId="5" xfId="3" applyFont="1" applyFill="1" applyBorder="1" applyAlignment="1">
      <alignment horizontal="center" vertical="center"/>
    </xf>
    <xf numFmtId="0" fontId="51" fillId="0" borderId="6" xfId="0" applyFont="1" applyFill="1" applyBorder="1" applyAlignment="1">
      <alignment horizontal="center" vertical="center" wrapText="1"/>
    </xf>
    <xf numFmtId="0" fontId="28" fillId="2" borderId="0" xfId="3" applyFont="1" applyFill="1" applyBorder="1" applyAlignment="1">
      <alignment horizontal="center"/>
    </xf>
    <xf numFmtId="0" fontId="27" fillId="2" borderId="0" xfId="3" applyFont="1" applyFill="1" applyBorder="1" applyAlignment="1">
      <alignment horizontal="left"/>
    </xf>
    <xf numFmtId="0" fontId="0" fillId="0" borderId="0" xfId="0" applyBorder="1"/>
    <xf numFmtId="0" fontId="28" fillId="0" borderId="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61" fillId="6" borderId="7" xfId="2" applyFont="1" applyFill="1" applyBorder="1" applyAlignment="1">
      <alignment horizontal="center"/>
    </xf>
    <xf numFmtId="0" fontId="61" fillId="6" borderId="7" xfId="2" applyFont="1" applyFill="1" applyBorder="1"/>
    <xf numFmtId="0" fontId="61" fillId="6" borderId="8" xfId="2" applyFont="1" applyFill="1" applyBorder="1"/>
    <xf numFmtId="0" fontId="61" fillId="6" borderId="9" xfId="2" applyFont="1" applyFill="1" applyBorder="1" applyAlignment="1">
      <alignment horizontal="center"/>
    </xf>
    <xf numFmtId="0" fontId="61" fillId="6" borderId="2" xfId="2" applyFont="1" applyFill="1" applyBorder="1" applyAlignment="1">
      <alignment horizontal="center" vertical="center" wrapText="1"/>
    </xf>
    <xf numFmtId="0" fontId="61" fillId="6" borderId="5" xfId="2" applyFont="1" applyFill="1" applyBorder="1" applyAlignment="1">
      <alignment horizontal="center" vertical="center" wrapText="1"/>
    </xf>
    <xf numFmtId="0" fontId="61" fillId="6" borderId="9" xfId="2" applyFont="1" applyFill="1" applyBorder="1" applyAlignment="1">
      <alignment horizontal="center" vertical="center"/>
    </xf>
    <xf numFmtId="0" fontId="61" fillId="6" borderId="0" xfId="2" applyFont="1" applyFill="1" applyBorder="1" applyAlignment="1">
      <alignment horizontal="center" vertical="center" wrapText="1"/>
    </xf>
    <xf numFmtId="0" fontId="61" fillId="6" borderId="10" xfId="2" applyFont="1" applyFill="1" applyBorder="1" applyAlignment="1">
      <alignment horizontal="center"/>
    </xf>
    <xf numFmtId="0" fontId="62" fillId="6" borderId="2" xfId="2" applyFont="1" applyFill="1" applyBorder="1" applyAlignment="1">
      <alignment horizontal="center"/>
    </xf>
    <xf numFmtId="0" fontId="62" fillId="6" borderId="5" xfId="2" applyFont="1" applyFill="1" applyBorder="1" applyAlignment="1">
      <alignment horizontal="center"/>
    </xf>
    <xf numFmtId="0" fontId="61" fillId="6" borderId="9" xfId="2" applyFont="1" applyFill="1" applyBorder="1"/>
    <xf numFmtId="0" fontId="61" fillId="6" borderId="0" xfId="2" applyFont="1" applyFill="1" applyBorder="1"/>
    <xf numFmtId="0" fontId="61" fillId="0" borderId="5" xfId="2" applyFont="1" applyFill="1" applyBorder="1" applyAlignment="1">
      <alignment horizontal="center"/>
    </xf>
    <xf numFmtId="3" fontId="61" fillId="6" borderId="5" xfId="2" applyNumberFormat="1" applyFont="1" applyFill="1" applyBorder="1" applyAlignment="1">
      <alignment vertical="center"/>
    </xf>
    <xf numFmtId="3" fontId="61" fillId="6" borderId="11" xfId="2" applyNumberFormat="1" applyFont="1" applyFill="1" applyBorder="1" applyAlignment="1">
      <alignment vertical="center"/>
    </xf>
    <xf numFmtId="3" fontId="61" fillId="0" borderId="13" xfId="2" applyNumberFormat="1" applyFont="1" applyFill="1" applyBorder="1" applyAlignment="1">
      <alignment vertical="center"/>
    </xf>
    <xf numFmtId="0" fontId="61" fillId="0" borderId="15" xfId="2" applyFont="1" applyFill="1" applyBorder="1" applyAlignment="1">
      <alignment horizontal="center"/>
    </xf>
    <xf numFmtId="0" fontId="61" fillId="0" borderId="17" xfId="2" applyFont="1" applyFill="1" applyBorder="1" applyAlignment="1">
      <alignment vertical="center"/>
    </xf>
    <xf numFmtId="0" fontId="61" fillId="0" borderId="16" xfId="2" applyFont="1" applyFill="1" applyBorder="1" applyAlignment="1">
      <alignment vertical="center"/>
    </xf>
    <xf numFmtId="0" fontId="62" fillId="0" borderId="2" xfId="2" applyFont="1" applyFill="1" applyBorder="1" applyAlignment="1">
      <alignment vertical="center"/>
    </xf>
    <xf numFmtId="3" fontId="61" fillId="0" borderId="18" xfId="2" applyNumberFormat="1" applyFont="1" applyFill="1" applyBorder="1" applyAlignment="1">
      <alignment vertical="center"/>
    </xf>
    <xf numFmtId="3" fontId="61" fillId="0" borderId="2" xfId="2" applyNumberFormat="1" applyFont="1" applyFill="1" applyBorder="1" applyAlignment="1">
      <alignment vertical="center"/>
    </xf>
    <xf numFmtId="4" fontId="61" fillId="0" borderId="18" xfId="2" applyNumberFormat="1" applyFont="1" applyFill="1" applyBorder="1" applyAlignment="1">
      <alignment vertical="center"/>
    </xf>
    <xf numFmtId="4" fontId="61" fillId="0" borderId="2" xfId="2" applyNumberFormat="1" applyFont="1" applyFill="1" applyBorder="1" applyAlignment="1">
      <alignment vertical="center"/>
    </xf>
    <xf numFmtId="1" fontId="61" fillId="0" borderId="2" xfId="2" applyNumberFormat="1" applyFont="1" applyFill="1" applyBorder="1" applyAlignment="1">
      <alignment vertical="center"/>
    </xf>
    <xf numFmtId="164" fontId="62" fillId="0" borderId="2" xfId="2" applyNumberFormat="1" applyFont="1" applyFill="1" applyBorder="1" applyAlignment="1">
      <alignment vertical="center"/>
    </xf>
    <xf numFmtId="0" fontId="61" fillId="0" borderId="15" xfId="2" applyFont="1" applyFill="1" applyBorder="1" applyAlignment="1">
      <alignment horizontal="center" vertical="center" wrapText="1"/>
    </xf>
    <xf numFmtId="164" fontId="64" fillId="0" borderId="16" xfId="2" applyNumberFormat="1" applyFont="1" applyFill="1" applyBorder="1" applyAlignment="1">
      <alignment horizontal="right" vertical="center" wrapText="1"/>
    </xf>
    <xf numFmtId="164" fontId="64" fillId="0" borderId="15" xfId="2" applyNumberFormat="1" applyFont="1" applyFill="1" applyBorder="1" applyAlignment="1">
      <alignment horizontal="right" vertical="center" wrapText="1"/>
    </xf>
    <xf numFmtId="4" fontId="40" fillId="6" borderId="19" xfId="2" applyNumberFormat="1" applyFont="1" applyFill="1" applyBorder="1" applyAlignment="1">
      <alignment vertical="center"/>
    </xf>
    <xf numFmtId="4" fontId="40" fillId="6" borderId="8" xfId="2" applyNumberFormat="1" applyFont="1" applyFill="1" applyBorder="1" applyAlignment="1">
      <alignment vertical="center"/>
    </xf>
    <xf numFmtId="0" fontId="61" fillId="0" borderId="5" xfId="2" applyFont="1" applyFill="1" applyBorder="1" applyAlignment="1">
      <alignment horizontal="center" vertical="center" wrapText="1"/>
    </xf>
    <xf numFmtId="164" fontId="64" fillId="0" borderId="2" xfId="2" applyNumberFormat="1" applyFont="1" applyFill="1" applyBorder="1" applyAlignment="1">
      <alignment vertical="center"/>
    </xf>
    <xf numFmtId="164" fontId="64" fillId="0" borderId="5" xfId="2" applyNumberFormat="1" applyFont="1" applyFill="1" applyBorder="1" applyAlignment="1">
      <alignment vertical="center"/>
    </xf>
    <xf numFmtId="4" fontId="40" fillId="6" borderId="0" xfId="2" applyNumberFormat="1" applyFont="1" applyFill="1" applyBorder="1" applyAlignment="1">
      <alignment vertical="center"/>
    </xf>
    <xf numFmtId="0" fontId="61" fillId="0" borderId="20" xfId="2" applyFont="1" applyFill="1" applyBorder="1" applyAlignment="1">
      <alignment horizontal="center" vertical="center" wrapText="1"/>
    </xf>
    <xf numFmtId="164" fontId="61" fillId="0" borderId="3" xfId="2" applyNumberFormat="1" applyFont="1" applyFill="1" applyBorder="1" applyAlignment="1">
      <alignment vertical="center"/>
    </xf>
    <xf numFmtId="164" fontId="61" fillId="0" borderId="20" xfId="2" applyNumberFormat="1" applyFont="1" applyFill="1" applyBorder="1" applyAlignment="1">
      <alignment vertical="center"/>
    </xf>
    <xf numFmtId="4" fontId="61" fillId="6" borderId="14" xfId="2" applyNumberFormat="1" applyFont="1" applyFill="1" applyBorder="1" applyAlignment="1">
      <alignment vertical="center"/>
    </xf>
    <xf numFmtId="4" fontId="61" fillId="6" borderId="0" xfId="2" applyNumberFormat="1" applyFont="1" applyFill="1" applyBorder="1" applyAlignment="1">
      <alignment vertical="center"/>
    </xf>
    <xf numFmtId="4" fontId="61" fillId="6" borderId="19" xfId="2" applyNumberFormat="1" applyFont="1" applyFill="1" applyBorder="1" applyAlignment="1">
      <alignment vertical="center"/>
    </xf>
    <xf numFmtId="4" fontId="61" fillId="6" borderId="8" xfId="2" applyNumberFormat="1" applyFont="1" applyFill="1" applyBorder="1" applyAlignment="1">
      <alignment vertical="center"/>
    </xf>
    <xf numFmtId="4" fontId="61" fillId="6" borderId="4" xfId="2" applyNumberFormat="1" applyFont="1" applyFill="1" applyBorder="1" applyAlignment="1">
      <alignment vertical="center"/>
    </xf>
    <xf numFmtId="4" fontId="61" fillId="6" borderId="6" xfId="2" applyNumberFormat="1" applyFont="1" applyFill="1" applyBorder="1" applyAlignment="1">
      <alignment vertical="center"/>
    </xf>
    <xf numFmtId="4" fontId="61" fillId="6" borderId="21" xfId="2" applyNumberFormat="1" applyFont="1" applyFill="1" applyBorder="1" applyAlignment="1">
      <alignment vertical="center"/>
    </xf>
    <xf numFmtId="3" fontId="61" fillId="0" borderId="22" xfId="2" applyNumberFormat="1" applyFont="1" applyFill="1" applyBorder="1" applyAlignment="1">
      <alignment vertical="center"/>
    </xf>
    <xf numFmtId="3" fontId="61" fillId="0" borderId="10" xfId="2" applyNumberFormat="1" applyFont="1" applyFill="1" applyBorder="1" applyAlignment="1">
      <alignment vertical="center"/>
    </xf>
    <xf numFmtId="1" fontId="61" fillId="0" borderId="3" xfId="2" applyNumberFormat="1" applyFont="1" applyFill="1" applyBorder="1" applyAlignment="1">
      <alignment vertical="center"/>
    </xf>
    <xf numFmtId="3" fontId="61" fillId="0" borderId="23" xfId="2" applyNumberFormat="1" applyFont="1" applyFill="1" applyBorder="1" applyAlignment="1">
      <alignment vertical="center"/>
    </xf>
    <xf numFmtId="3" fontId="61" fillId="0" borderId="3" xfId="2" applyNumberFormat="1" applyFont="1" applyFill="1" applyBorder="1" applyAlignment="1">
      <alignment vertical="center"/>
    </xf>
    <xf numFmtId="0" fontId="64" fillId="0" borderId="16" xfId="2" applyFont="1" applyFill="1" applyBorder="1" applyAlignment="1">
      <alignment vertical="center"/>
    </xf>
    <xf numFmtId="0" fontId="64" fillId="0" borderId="15" xfId="2" applyFont="1" applyFill="1" applyBorder="1" applyAlignment="1">
      <alignment vertical="center"/>
    </xf>
    <xf numFmtId="3" fontId="61" fillId="6" borderId="19" xfId="2" applyNumberFormat="1" applyFont="1" applyFill="1" applyBorder="1" applyAlignment="1">
      <alignment vertical="center"/>
    </xf>
    <xf numFmtId="3" fontId="61" fillId="6" borderId="8" xfId="2" applyNumberFormat="1" applyFont="1" applyFill="1" applyBorder="1" applyAlignment="1">
      <alignment vertical="center"/>
    </xf>
    <xf numFmtId="0" fontId="64" fillId="0" borderId="2" xfId="2" applyFont="1" applyFill="1" applyBorder="1" applyAlignment="1">
      <alignment vertical="center"/>
    </xf>
    <xf numFmtId="0" fontId="64" fillId="0" borderId="5" xfId="2" applyFont="1" applyFill="1" applyBorder="1" applyAlignment="1">
      <alignment vertical="center"/>
    </xf>
    <xf numFmtId="3" fontId="61" fillId="6" borderId="6" xfId="2" applyNumberFormat="1" applyFont="1" applyFill="1" applyBorder="1" applyAlignment="1">
      <alignment vertical="center"/>
    </xf>
    <xf numFmtId="3" fontId="61" fillId="6" borderId="21" xfId="2" applyNumberFormat="1" applyFont="1" applyFill="1" applyBorder="1" applyAlignment="1">
      <alignment vertical="center"/>
    </xf>
    <xf numFmtId="0" fontId="61" fillId="0" borderId="24" xfId="2" applyFont="1" applyFill="1" applyBorder="1" applyAlignment="1">
      <alignment horizontal="center" vertical="center" wrapText="1"/>
    </xf>
    <xf numFmtId="1" fontId="61" fillId="0" borderId="25" xfId="2" applyNumberFormat="1" applyFont="1" applyFill="1" applyBorder="1" applyAlignment="1">
      <alignment vertical="center"/>
    </xf>
    <xf numFmtId="3" fontId="61" fillId="0" borderId="12" xfId="2" applyNumberFormat="1" applyFont="1" applyFill="1" applyBorder="1" applyAlignment="1">
      <alignment vertical="center"/>
    </xf>
    <xf numFmtId="0" fontId="64" fillId="0" borderId="25" xfId="2" applyFont="1" applyFill="1" applyBorder="1" applyAlignment="1">
      <alignment vertical="center"/>
    </xf>
    <xf numFmtId="3" fontId="64" fillId="0" borderId="26" xfId="2" applyNumberFormat="1" applyFont="1" applyFill="1" applyBorder="1" applyAlignment="1">
      <alignment vertical="center"/>
    </xf>
    <xf numFmtId="3" fontId="64" fillId="0" borderId="25" xfId="2" applyNumberFormat="1" applyFont="1" applyFill="1" applyBorder="1" applyAlignment="1">
      <alignment vertical="center"/>
    </xf>
    <xf numFmtId="0" fontId="63" fillId="8" borderId="2" xfId="0" applyFont="1" applyFill="1" applyBorder="1" applyAlignment="1">
      <alignment horizontal="center" vertical="center" wrapText="1"/>
    </xf>
    <xf numFmtId="0" fontId="63" fillId="8" borderId="2" xfId="0" applyFont="1" applyFill="1" applyBorder="1" applyAlignment="1">
      <alignment vertical="center" wrapText="1"/>
    </xf>
    <xf numFmtId="4" fontId="48" fillId="0" borderId="2" xfId="3" applyNumberFormat="1" applyFont="1" applyFill="1" applyBorder="1" applyAlignment="1">
      <alignment vertical="center"/>
    </xf>
    <xf numFmtId="0" fontId="61" fillId="0" borderId="24" xfId="2" applyFont="1" applyFill="1" applyBorder="1" applyAlignment="1">
      <alignment horizontal="center" vertical="center"/>
    </xf>
    <xf numFmtId="0" fontId="61" fillId="0" borderId="5" xfId="2" applyFont="1" applyFill="1" applyBorder="1" applyAlignment="1">
      <alignment horizontal="center" vertical="center"/>
    </xf>
    <xf numFmtId="0" fontId="61" fillId="0" borderId="15" xfId="2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 wrapText="1"/>
    </xf>
    <xf numFmtId="0" fontId="66" fillId="6" borderId="2" xfId="0" applyFont="1" applyFill="1" applyBorder="1" applyAlignment="1">
      <alignment vertical="center" wrapText="1"/>
    </xf>
    <xf numFmtId="0" fontId="66" fillId="0" borderId="2" xfId="0" applyFont="1" applyFill="1" applyBorder="1" applyAlignment="1">
      <alignment vertical="center" wrapText="1"/>
    </xf>
    <xf numFmtId="4" fontId="51" fillId="0" borderId="2" xfId="3" applyNumberFormat="1" applyFont="1" applyFill="1" applyBorder="1" applyAlignment="1">
      <alignment vertical="center"/>
    </xf>
    <xf numFmtId="4" fontId="67" fillId="0" borderId="2" xfId="3" applyNumberFormat="1" applyFont="1" applyFill="1" applyBorder="1" applyAlignment="1">
      <alignment vertical="center"/>
    </xf>
    <xf numFmtId="0" fontId="51" fillId="0" borderId="2" xfId="3" applyFont="1" applyFill="1" applyBorder="1" applyAlignment="1">
      <alignment vertical="center" wrapText="1"/>
    </xf>
    <xf numFmtId="10" fontId="51" fillId="0" borderId="2" xfId="5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72" fillId="0" borderId="0" xfId="0" applyFont="1" applyFill="1" applyAlignment="1">
      <alignment wrapText="1"/>
    </xf>
    <xf numFmtId="0" fontId="73" fillId="0" borderId="0" xfId="0" applyFont="1" applyFill="1" applyBorder="1" applyAlignment="1">
      <alignment horizontal="center"/>
    </xf>
    <xf numFmtId="0" fontId="73" fillId="0" borderId="0" xfId="0" applyFont="1" applyFill="1" applyBorder="1"/>
    <xf numFmtId="0" fontId="74" fillId="0" borderId="0" xfId="0" applyFont="1" applyFill="1" applyBorder="1"/>
    <xf numFmtId="0" fontId="79" fillId="0" borderId="0" xfId="0" applyFont="1" applyFill="1" applyAlignment="1">
      <alignment vertical="center"/>
    </xf>
    <xf numFmtId="0" fontId="84" fillId="0" borderId="0" xfId="0" applyFont="1" applyFill="1" applyAlignment="1">
      <alignment wrapText="1"/>
    </xf>
    <xf numFmtId="0" fontId="86" fillId="0" borderId="0" xfId="0" applyFont="1" applyFill="1" applyAlignment="1">
      <alignment wrapText="1"/>
    </xf>
    <xf numFmtId="0" fontId="88" fillId="6" borderId="2" xfId="0" applyFont="1" applyFill="1" applyBorder="1" applyAlignment="1">
      <alignment vertical="center" wrapText="1"/>
    </xf>
    <xf numFmtId="0" fontId="89" fillId="6" borderId="2" xfId="0" applyFont="1" applyFill="1" applyBorder="1" applyAlignment="1">
      <alignment horizontal="center" vertical="center" wrapText="1"/>
    </xf>
    <xf numFmtId="0" fontId="88" fillId="6" borderId="2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0" fontId="91" fillId="0" borderId="0" xfId="0" applyFont="1" applyFill="1" applyAlignment="1">
      <alignment wrapText="1"/>
    </xf>
    <xf numFmtId="0" fontId="93" fillId="0" borderId="2" xfId="0" applyFont="1" applyFill="1" applyBorder="1" applyAlignment="1">
      <alignment vertical="center" wrapText="1"/>
    </xf>
    <xf numFmtId="4" fontId="94" fillId="0" borderId="2" xfId="3" applyNumberFormat="1" applyFont="1" applyFill="1" applyBorder="1" applyAlignment="1">
      <alignment horizontal="center" vertical="center"/>
    </xf>
    <xf numFmtId="4" fontId="96" fillId="0" borderId="4" xfId="3" applyNumberFormat="1" applyFont="1" applyFill="1" applyBorder="1"/>
    <xf numFmtId="4" fontId="96" fillId="0" borderId="0" xfId="3" applyNumberFormat="1" applyFont="1" applyFill="1" applyBorder="1"/>
    <xf numFmtId="4" fontId="96" fillId="0" borderId="4" xfId="3" applyNumberFormat="1" applyFont="1" applyFill="1" applyBorder="1" applyAlignment="1">
      <alignment vertical="center"/>
    </xf>
    <xf numFmtId="4" fontId="96" fillId="0" borderId="0" xfId="3" applyNumberFormat="1" applyFont="1" applyFill="1" applyBorder="1" applyAlignment="1">
      <alignment vertical="center"/>
    </xf>
    <xf numFmtId="0" fontId="93" fillId="0" borderId="3" xfId="0" applyFont="1" applyFill="1" applyBorder="1" applyAlignment="1">
      <alignment vertical="center" wrapText="1"/>
    </xf>
    <xf numFmtId="4" fontId="94" fillId="0" borderId="3" xfId="3" applyNumberFormat="1" applyFont="1" applyFill="1" applyBorder="1" applyAlignment="1">
      <alignment horizontal="center" vertical="center"/>
    </xf>
    <xf numFmtId="1" fontId="98" fillId="4" borderId="27" xfId="3" applyNumberFormat="1" applyFont="1" applyFill="1" applyBorder="1" applyAlignment="1">
      <alignment horizontal="left" vertical="center" wrapText="1"/>
    </xf>
    <xf numFmtId="1" fontId="58" fillId="4" borderId="27" xfId="3" applyNumberFormat="1" applyFont="1" applyFill="1" applyBorder="1" applyAlignment="1">
      <alignment horizontal="center" vertical="center"/>
    </xf>
    <xf numFmtId="43" fontId="99" fillId="4" borderId="27" xfId="1" applyFont="1" applyFill="1" applyBorder="1" applyAlignment="1">
      <alignment horizontal="right" vertical="center"/>
    </xf>
    <xf numFmtId="1" fontId="100" fillId="0" borderId="0" xfId="3" applyNumberFormat="1" applyFont="1" applyFill="1" applyBorder="1" applyAlignment="1">
      <alignment horizontal="left" vertical="center"/>
    </xf>
    <xf numFmtId="1" fontId="58" fillId="0" borderId="0" xfId="3" applyNumberFormat="1" applyFont="1" applyFill="1" applyBorder="1" applyAlignment="1">
      <alignment horizontal="center" vertical="center"/>
    </xf>
    <xf numFmtId="43" fontId="100" fillId="0" borderId="0" xfId="1" applyFont="1" applyFill="1" applyBorder="1" applyAlignment="1">
      <alignment horizontal="right" vertical="center"/>
    </xf>
    <xf numFmtId="4" fontId="101" fillId="0" borderId="0" xfId="3" applyNumberFormat="1" applyFont="1" applyFill="1" applyBorder="1" applyAlignment="1">
      <alignment vertical="center"/>
    </xf>
    <xf numFmtId="0" fontId="105" fillId="5" borderId="2" xfId="0" applyFont="1" applyFill="1" applyBorder="1" applyAlignment="1">
      <alignment horizontal="center" wrapText="1"/>
    </xf>
    <xf numFmtId="0" fontId="86" fillId="0" borderId="0" xfId="0" applyFont="1" applyFill="1" applyAlignment="1">
      <alignment vertical="center" wrapText="1"/>
    </xf>
    <xf numFmtId="0" fontId="108" fillId="0" borderId="2" xfId="3" applyFont="1" applyFill="1" applyBorder="1" applyAlignment="1">
      <alignment vertical="center" wrapText="1"/>
    </xf>
    <xf numFmtId="0" fontId="107" fillId="0" borderId="2" xfId="3" applyFont="1" applyFill="1" applyBorder="1" applyAlignment="1">
      <alignment horizontal="center" vertical="center"/>
    </xf>
    <xf numFmtId="4" fontId="101" fillId="0" borderId="2" xfId="3" applyNumberFormat="1" applyFont="1" applyFill="1" applyBorder="1" applyAlignment="1">
      <alignment vertical="center"/>
    </xf>
    <xf numFmtId="10" fontId="108" fillId="0" borderId="2" xfId="5" applyNumberFormat="1" applyFont="1" applyFill="1" applyBorder="1" applyAlignment="1">
      <alignment vertical="center"/>
    </xf>
    <xf numFmtId="10" fontId="91" fillId="0" borderId="0" xfId="0" applyNumberFormat="1" applyFont="1" applyFill="1" applyAlignment="1">
      <alignment vertical="center" wrapText="1"/>
    </xf>
    <xf numFmtId="4" fontId="108" fillId="0" borderId="2" xfId="3" applyNumberFormat="1" applyFont="1" applyFill="1" applyBorder="1" applyAlignment="1">
      <alignment vertical="center"/>
    </xf>
    <xf numFmtId="0" fontId="91" fillId="0" borderId="0" xfId="0" applyFont="1" applyFill="1" applyAlignment="1">
      <alignment vertical="center" wrapText="1"/>
    </xf>
    <xf numFmtId="4" fontId="108" fillId="0" borderId="18" xfId="3" applyNumberFormat="1" applyFont="1" applyFill="1" applyBorder="1" applyAlignment="1">
      <alignment vertical="center"/>
    </xf>
    <xf numFmtId="0" fontId="96" fillId="0" borderId="0" xfId="3" applyFont="1" applyFill="1" applyBorder="1" applyAlignment="1">
      <alignment vertical="center"/>
    </xf>
    <xf numFmtId="0" fontId="107" fillId="0" borderId="0" xfId="3" applyFont="1" applyFill="1" applyBorder="1" applyAlignment="1">
      <alignment horizontal="center" vertical="center"/>
    </xf>
    <xf numFmtId="0" fontId="108" fillId="2" borderId="2" xfId="3" applyFont="1" applyFill="1" applyBorder="1" applyAlignment="1">
      <alignment vertical="center" wrapText="1"/>
    </xf>
    <xf numFmtId="0" fontId="107" fillId="2" borderId="2" xfId="3" applyFont="1" applyFill="1" applyBorder="1" applyAlignment="1">
      <alignment horizontal="center" vertical="center"/>
    </xf>
    <xf numFmtId="0" fontId="108" fillId="0" borderId="2" xfId="3" applyFont="1" applyFill="1" applyBorder="1" applyAlignment="1">
      <alignment wrapText="1"/>
    </xf>
    <xf numFmtId="0" fontId="112" fillId="0" borderId="0" xfId="0" applyFont="1" applyFill="1" applyBorder="1" applyAlignment="1">
      <alignment vertical="center"/>
    </xf>
    <xf numFmtId="0" fontId="112" fillId="0" borderId="0" xfId="0" applyFont="1" applyFill="1" applyBorder="1"/>
    <xf numFmtId="0" fontId="107" fillId="0" borderId="0" xfId="3" applyFont="1" applyFill="1" applyBorder="1" applyAlignment="1">
      <alignment horizontal="center"/>
    </xf>
    <xf numFmtId="0" fontId="107" fillId="2" borderId="5" xfId="3" applyFont="1" applyFill="1" applyBorder="1" applyAlignment="1">
      <alignment horizontal="center" vertical="center"/>
    </xf>
    <xf numFmtId="0" fontId="107" fillId="0" borderId="5" xfId="3" applyFont="1" applyFill="1" applyBorder="1" applyAlignment="1">
      <alignment horizontal="center" vertical="center"/>
    </xf>
    <xf numFmtId="4" fontId="103" fillId="0" borderId="0" xfId="3" applyNumberFormat="1" applyFont="1" applyFill="1" applyBorder="1" applyAlignment="1">
      <alignment vertical="center"/>
    </xf>
    <xf numFmtId="0" fontId="114" fillId="0" borderId="0" xfId="0" applyFont="1" applyFill="1" applyBorder="1" applyAlignment="1">
      <alignment wrapText="1"/>
    </xf>
    <xf numFmtId="0" fontId="107" fillId="0" borderId="2" xfId="4" applyFont="1" applyFill="1" applyBorder="1" applyAlignment="1">
      <alignment horizontal="center" vertical="center"/>
    </xf>
    <xf numFmtId="0" fontId="96" fillId="0" borderId="0" xfId="3" applyFont="1" applyFill="1" applyBorder="1"/>
    <xf numFmtId="4" fontId="101" fillId="0" borderId="0" xfId="3" applyNumberFormat="1" applyFont="1" applyFill="1" applyBorder="1"/>
    <xf numFmtId="0" fontId="27" fillId="0" borderId="0" xfId="0" applyFont="1"/>
    <xf numFmtId="0" fontId="74" fillId="0" borderId="0" xfId="0" applyFont="1"/>
    <xf numFmtId="0" fontId="73" fillId="0" borderId="0" xfId="0" applyFont="1" applyBorder="1"/>
    <xf numFmtId="0" fontId="74" fillId="0" borderId="0" xfId="0" applyFont="1" applyBorder="1"/>
    <xf numFmtId="0" fontId="78" fillId="0" borderId="0" xfId="0" applyFont="1" applyBorder="1"/>
    <xf numFmtId="0" fontId="73" fillId="0" borderId="0" xfId="0" applyFont="1" applyBorder="1" applyAlignment="1">
      <alignment horizontal="center"/>
    </xf>
    <xf numFmtId="0" fontId="67" fillId="0" borderId="2" xfId="3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4" fontId="51" fillId="0" borderId="11" xfId="3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68" fillId="0" borderId="2" xfId="3" applyNumberFormat="1" applyFont="1" applyFill="1" applyBorder="1" applyAlignment="1">
      <alignment vertical="center"/>
    </xf>
    <xf numFmtId="4" fontId="51" fillId="0" borderId="20" xfId="3" applyNumberFormat="1" applyFont="1" applyFill="1" applyBorder="1" applyAlignment="1">
      <alignment vertical="center"/>
    </xf>
    <xf numFmtId="4" fontId="51" fillId="0" borderId="28" xfId="3" applyNumberFormat="1" applyFont="1" applyFill="1" applyBorder="1" applyAlignment="1">
      <alignment vertical="center"/>
    </xf>
    <xf numFmtId="4" fontId="67" fillId="0" borderId="11" xfId="3" applyNumberFormat="1" applyFont="1" applyFill="1" applyBorder="1" applyAlignment="1">
      <alignment vertical="center"/>
    </xf>
    <xf numFmtId="0" fontId="69" fillId="0" borderId="2" xfId="0" applyFont="1" applyFill="1" applyBorder="1" applyAlignment="1">
      <alignment vertical="center" wrapText="1"/>
    </xf>
    <xf numFmtId="4" fontId="68" fillId="0" borderId="11" xfId="3" applyNumberFormat="1" applyFont="1" applyFill="1" applyBorder="1" applyAlignment="1">
      <alignment vertical="center"/>
    </xf>
    <xf numFmtId="4" fontId="51" fillId="0" borderId="0" xfId="3" applyNumberFormat="1" applyFont="1" applyFill="1" applyBorder="1" applyAlignment="1">
      <alignment vertical="center"/>
    </xf>
    <xf numFmtId="0" fontId="51" fillId="0" borderId="2" xfId="4" applyFont="1" applyFill="1" applyBorder="1" applyAlignment="1">
      <alignment horizontal="left" vertical="center" wrapText="1"/>
    </xf>
    <xf numFmtId="0" fontId="34" fillId="0" borderId="2" xfId="4" applyFont="1" applyFill="1" applyBorder="1" applyAlignment="1">
      <alignment horizontal="center" vertical="center"/>
    </xf>
    <xf numFmtId="2" fontId="71" fillId="0" borderId="2" xfId="4" applyNumberFormat="1" applyFont="1" applyFill="1" applyBorder="1" applyAlignment="1">
      <alignment horizontal="right" vertical="center"/>
    </xf>
    <xf numFmtId="2" fontId="51" fillId="0" borderId="30" xfId="3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0" fontId="0" fillId="0" borderId="31" xfId="0" applyBorder="1"/>
    <xf numFmtId="1" fontId="118" fillId="0" borderId="2" xfId="2" applyNumberFormat="1" applyFont="1" applyFill="1" applyBorder="1" applyAlignment="1">
      <alignment vertical="center"/>
    </xf>
    <xf numFmtId="0" fontId="118" fillId="0" borderId="16" xfId="2" applyFont="1" applyFill="1" applyBorder="1" applyAlignment="1">
      <alignment vertical="center"/>
    </xf>
    <xf numFmtId="0" fontId="29" fillId="0" borderId="0" xfId="3" applyFont="1" applyFill="1" applyBorder="1" applyAlignment="1">
      <alignment horizontal="left" vertical="center" wrapText="1"/>
    </xf>
    <xf numFmtId="0" fontId="119" fillId="0" borderId="0" xfId="0" applyFont="1" applyFill="1" applyBorder="1"/>
    <xf numFmtId="9" fontId="121" fillId="0" borderId="2" xfId="5" applyFont="1" applyFill="1" applyBorder="1" applyAlignment="1">
      <alignment vertical="center"/>
    </xf>
    <xf numFmtId="0" fontId="129" fillId="10" borderId="2" xfId="0" applyFont="1" applyFill="1" applyBorder="1" applyAlignment="1">
      <alignment horizontal="center" vertical="center" wrapText="1"/>
    </xf>
    <xf numFmtId="0" fontId="130" fillId="0" borderId="2" xfId="0" applyFont="1" applyFill="1" applyBorder="1" applyAlignment="1">
      <alignment horizontal="center" vertical="center" wrapText="1"/>
    </xf>
    <xf numFmtId="0" fontId="132" fillId="0" borderId="0" xfId="0" applyFont="1" applyBorder="1"/>
    <xf numFmtId="0" fontId="122" fillId="0" borderId="0" xfId="0" applyFont="1" applyFill="1" applyAlignment="1">
      <alignment vertical="center"/>
    </xf>
    <xf numFmtId="0" fontId="133" fillId="0" borderId="0" xfId="2" applyFont="1" applyFill="1"/>
    <xf numFmtId="0" fontId="134" fillId="0" borderId="0" xfId="0" applyFont="1" applyFill="1"/>
    <xf numFmtId="0" fontId="134" fillId="0" borderId="0" xfId="0" applyFont="1"/>
    <xf numFmtId="0" fontId="134" fillId="0" borderId="0" xfId="0" applyFont="1" applyBorder="1" applyAlignment="1">
      <alignment horizontal="left" vertical="center" wrapText="1"/>
    </xf>
    <xf numFmtId="0" fontId="134" fillId="0" borderId="0" xfId="0" applyFont="1" applyBorder="1" applyAlignment="1">
      <alignment horizontal="center" vertical="center" wrapText="1"/>
    </xf>
    <xf numFmtId="3" fontId="137" fillId="0" borderId="2" xfId="0" applyNumberFormat="1" applyFont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/>
    </xf>
    <xf numFmtId="0" fontId="28" fillId="0" borderId="0" xfId="0" applyFont="1" applyBorder="1"/>
    <xf numFmtId="0" fontId="0" fillId="0" borderId="0" xfId="0" applyAlignment="1">
      <alignment vertical="center"/>
    </xf>
    <xf numFmtId="0" fontId="132" fillId="0" borderId="0" xfId="0" applyFont="1"/>
    <xf numFmtId="0" fontId="70" fillId="0" borderId="0" xfId="0" applyFont="1" applyFill="1" applyBorder="1" applyAlignment="1">
      <alignment wrapText="1"/>
    </xf>
    <xf numFmtId="0" fontId="0" fillId="0" borderId="0" xfId="0" applyBorder="1" applyAlignment="1">
      <alignment vertical="center"/>
    </xf>
    <xf numFmtId="164" fontId="118" fillId="0" borderId="16" xfId="2" applyNumberFormat="1" applyFont="1" applyFill="1" applyBorder="1" applyAlignment="1">
      <alignment horizontal="right" vertical="center" wrapText="1"/>
    </xf>
    <xf numFmtId="0" fontId="141" fillId="2" borderId="2" xfId="2" applyFont="1" applyFill="1" applyBorder="1" applyAlignment="1">
      <alignment vertical="center"/>
    </xf>
    <xf numFmtId="164" fontId="141" fillId="2" borderId="2" xfId="2" applyNumberFormat="1" applyFont="1" applyFill="1" applyBorder="1" applyAlignment="1">
      <alignment vertical="center"/>
    </xf>
    <xf numFmtId="0" fontId="134" fillId="11" borderId="2" xfId="0" applyFont="1" applyFill="1" applyBorder="1" applyAlignment="1">
      <alignment horizontal="left" vertical="center" wrapText="1"/>
    </xf>
    <xf numFmtId="0" fontId="130" fillId="0" borderId="0" xfId="0" applyFont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Alignment="1">
      <alignment wrapText="1"/>
    </xf>
    <xf numFmtId="0" fontId="147" fillId="0" borderId="2" xfId="0" applyFont="1" applyFill="1" applyBorder="1" applyAlignment="1">
      <alignment horizontal="center" vertical="center" wrapText="1"/>
    </xf>
    <xf numFmtId="0" fontId="132" fillId="0" borderId="0" xfId="0" applyFont="1" applyBorder="1" applyAlignment="1"/>
    <xf numFmtId="0" fontId="29" fillId="3" borderId="2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1" fontId="150" fillId="0" borderId="0" xfId="6" applyNumberFormat="1" applyFont="1" applyFill="1" applyBorder="1" applyAlignment="1">
      <alignment vertical="top"/>
    </xf>
    <xf numFmtId="1" fontId="150" fillId="0" borderId="0" xfId="6" applyNumberFormat="1" applyFont="1" applyFill="1" applyBorder="1" applyAlignment="1">
      <alignment horizontal="right" vertical="top"/>
    </xf>
    <xf numFmtId="169" fontId="0" fillId="0" borderId="0" xfId="0" applyNumberFormat="1" applyBorder="1"/>
    <xf numFmtId="0" fontId="143" fillId="0" borderId="0" xfId="0" applyFont="1" applyBorder="1" applyAlignment="1">
      <alignment horizontal="left" vertical="top" indent="1"/>
    </xf>
    <xf numFmtId="0" fontId="0" fillId="0" borderId="0" xfId="0" applyFont="1" applyBorder="1"/>
    <xf numFmtId="0" fontId="0" fillId="14" borderId="0" xfId="0" applyFill="1"/>
    <xf numFmtId="1" fontId="151" fillId="12" borderId="5" xfId="6" applyNumberFormat="1" applyFont="1" applyFill="1" applyBorder="1" applyAlignment="1">
      <alignment vertical="top"/>
    </xf>
    <xf numFmtId="1" fontId="151" fillId="12" borderId="11" xfId="6" applyNumberFormat="1" applyFont="1" applyFill="1" applyBorder="1" applyAlignment="1">
      <alignment vertical="top"/>
    </xf>
    <xf numFmtId="0" fontId="0" fillId="15" borderId="5" xfId="0" applyFill="1" applyBorder="1"/>
    <xf numFmtId="0" fontId="0" fillId="15" borderId="11" xfId="0" applyFill="1" applyBorder="1"/>
    <xf numFmtId="0" fontId="0" fillId="0" borderId="0" xfId="0" applyFont="1" applyBorder="1" applyAlignment="1">
      <alignment horizontal="left" vertical="top" wrapText="1" indent="1"/>
    </xf>
    <xf numFmtId="0" fontId="143" fillId="0" borderId="0" xfId="0" applyFont="1" applyBorder="1" applyAlignment="1">
      <alignment horizontal="left" vertical="top" wrapText="1"/>
    </xf>
    <xf numFmtId="0" fontId="143" fillId="0" borderId="0" xfId="0" applyFont="1" applyBorder="1" applyAlignment="1">
      <alignment horizontal="left" vertical="top"/>
    </xf>
    <xf numFmtId="0" fontId="143" fillId="0" borderId="0" xfId="0" applyFont="1" applyFill="1" applyBorder="1" applyAlignment="1">
      <alignment horizontal="left" vertical="top" wrapText="1"/>
    </xf>
    <xf numFmtId="164" fontId="0" fillId="0" borderId="0" xfId="0" applyNumberFormat="1"/>
    <xf numFmtId="168" fontId="0" fillId="0" borderId="0" xfId="0" applyNumberFormat="1" applyBorder="1" applyAlignment="1"/>
    <xf numFmtId="0" fontId="15" fillId="0" borderId="0" xfId="0" applyFont="1" applyFill="1" applyBorder="1" applyAlignment="1">
      <alignment horizontal="left" vertical="top" wrapText="1"/>
    </xf>
    <xf numFmtId="0" fontId="154" fillId="0" borderId="0" xfId="0" applyFont="1" applyBorder="1"/>
    <xf numFmtId="0" fontId="14" fillId="0" borderId="0" xfId="0" applyFont="1" applyFill="1" applyBorder="1" applyAlignment="1">
      <alignment horizontal="left" vertical="top" wrapText="1"/>
    </xf>
    <xf numFmtId="0" fontId="155" fillId="0" borderId="0" xfId="0" applyFont="1" applyBorder="1"/>
    <xf numFmtId="0" fontId="0" fillId="0" borderId="0" xfId="0" applyAlignment="1">
      <alignment wrapText="1"/>
    </xf>
    <xf numFmtId="1" fontId="152" fillId="0" borderId="0" xfId="6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top"/>
    </xf>
    <xf numFmtId="164" fontId="150" fillId="0" borderId="0" xfId="6" applyNumberFormat="1" applyFont="1" applyFill="1" applyBorder="1" applyAlignment="1">
      <alignment vertical="top"/>
    </xf>
    <xf numFmtId="0" fontId="143" fillId="0" borderId="0" xfId="0" applyFont="1" applyFill="1" applyBorder="1"/>
    <xf numFmtId="0" fontId="0" fillId="0" borderId="0" xfId="0" applyFont="1" applyFill="1" applyBorder="1"/>
    <xf numFmtId="0" fontId="0" fillId="0" borderId="35" xfId="0" applyFill="1" applyBorder="1"/>
    <xf numFmtId="164" fontId="143" fillId="0" borderId="0" xfId="0" applyNumberFormat="1" applyFont="1" applyFill="1" applyBorder="1"/>
    <xf numFmtId="169" fontId="153" fillId="0" borderId="0" xfId="0" applyNumberFormat="1" applyFont="1" applyFill="1" applyBorder="1" applyAlignment="1"/>
    <xf numFmtId="168" fontId="0" fillId="0" borderId="0" xfId="0" applyNumberFormat="1" applyFill="1" applyBorder="1" applyAlignment="1"/>
    <xf numFmtId="0" fontId="0" fillId="0" borderId="0" xfId="0" applyFill="1" applyBorder="1" applyAlignment="1">
      <alignment horizontal="left" vertical="top" indent="1"/>
    </xf>
    <xf numFmtId="0" fontId="0" fillId="0" borderId="0" xfId="0" applyFont="1" applyFill="1" applyBorder="1" applyAlignment="1">
      <alignment horizontal="left" vertical="top" indent="2"/>
    </xf>
    <xf numFmtId="0" fontId="0" fillId="0" borderId="0" xfId="0" applyFont="1" applyFill="1" applyBorder="1" applyAlignment="1">
      <alignment horizontal="left" vertical="top" wrapText="1" indent="2"/>
    </xf>
    <xf numFmtId="168" fontId="0" fillId="0" borderId="0" xfId="0" applyNumberFormat="1" applyFill="1" applyBorder="1"/>
    <xf numFmtId="0" fontId="143" fillId="0" borderId="0" xfId="0" applyFont="1" applyFill="1" applyBorder="1" applyAlignment="1">
      <alignment horizontal="left" vertical="top"/>
    </xf>
    <xf numFmtId="0" fontId="143" fillId="0" borderId="0" xfId="0" applyFont="1" applyFill="1" applyBorder="1" applyAlignment="1">
      <alignment horizontal="left" vertical="top" indent="2"/>
    </xf>
    <xf numFmtId="168" fontId="143" fillId="0" borderId="0" xfId="0" applyNumberFormat="1" applyFont="1" applyFill="1" applyBorder="1"/>
    <xf numFmtId="166" fontId="160" fillId="0" borderId="0" xfId="5" applyNumberFormat="1" applyFont="1" applyFill="1" applyBorder="1" applyAlignment="1"/>
    <xf numFmtId="0" fontId="130" fillId="0" borderId="0" xfId="0" applyFont="1" applyAlignment="1">
      <alignment vertical="center"/>
    </xf>
    <xf numFmtId="0" fontId="17" fillId="0" borderId="5" xfId="0" applyFont="1" applyFill="1" applyBorder="1" applyAlignment="1">
      <alignment horizontal="left" vertical="center" wrapText="1" indent="1"/>
    </xf>
    <xf numFmtId="0" fontId="162" fillId="12" borderId="2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122" fillId="15" borderId="11" xfId="0" applyFont="1" applyFill="1" applyBorder="1" applyAlignment="1">
      <alignment vertical="center"/>
    </xf>
    <xf numFmtId="0" fontId="162" fillId="12" borderId="2" xfId="0" applyFont="1" applyFill="1" applyBorder="1" applyAlignment="1">
      <alignment wrapText="1"/>
    </xf>
    <xf numFmtId="1" fontId="156" fillId="0" borderId="0" xfId="6" applyNumberFormat="1" applyFont="1" applyFill="1" applyBorder="1" applyAlignment="1">
      <alignment horizontal="center" vertical="top"/>
    </xf>
    <xf numFmtId="0" fontId="163" fillId="0" borderId="0" xfId="0" applyFont="1"/>
    <xf numFmtId="0" fontId="164" fillId="0" borderId="0" xfId="0" applyFont="1" applyFill="1" applyBorder="1" applyAlignment="1">
      <alignment horizontal="left" indent="1"/>
    </xf>
    <xf numFmtId="168" fontId="163" fillId="0" borderId="0" xfId="0" applyNumberFormat="1" applyFont="1" applyFill="1" applyBorder="1" applyAlignment="1"/>
    <xf numFmtId="1" fontId="165" fillId="0" borderId="0" xfId="6" applyNumberFormat="1" applyFont="1" applyFill="1" applyBorder="1" applyAlignment="1">
      <alignment vertical="top"/>
    </xf>
    <xf numFmtId="0" fontId="143" fillId="13" borderId="11" xfId="0" applyFont="1" applyFill="1" applyBorder="1" applyAlignment="1">
      <alignment horizontal="center" vertical="center"/>
    </xf>
    <xf numFmtId="168" fontId="143" fillId="0" borderId="0" xfId="0" applyNumberFormat="1" applyFont="1" applyBorder="1"/>
    <xf numFmtId="9" fontId="0" fillId="0" borderId="0" xfId="0" applyNumberFormat="1"/>
    <xf numFmtId="10" fontId="0" fillId="0" borderId="0" xfId="5" applyNumberFormat="1" applyFont="1"/>
    <xf numFmtId="0" fontId="166" fillId="0" borderId="0" xfId="0" applyFont="1" applyFill="1"/>
    <xf numFmtId="171" fontId="152" fillId="0" borderId="0" xfId="6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top" wrapText="1"/>
    </xf>
    <xf numFmtId="14" fontId="130" fillId="0" borderId="0" xfId="0" applyNumberFormat="1" applyFont="1" applyFill="1"/>
    <xf numFmtId="0" fontId="130" fillId="0" borderId="0" xfId="0" applyFont="1" applyFill="1"/>
    <xf numFmtId="14" fontId="166" fillId="0" borderId="0" xfId="0" applyNumberFormat="1" applyFont="1" applyFill="1"/>
    <xf numFmtId="0" fontId="143" fillId="0" borderId="0" xfId="0" applyFont="1" applyBorder="1"/>
    <xf numFmtId="0" fontId="143" fillId="0" borderId="20" xfId="0" applyFont="1" applyFill="1" applyBorder="1"/>
    <xf numFmtId="0" fontId="0" fillId="0" borderId="28" xfId="0" applyFill="1" applyBorder="1"/>
    <xf numFmtId="168" fontId="0" fillId="0" borderId="28" xfId="0" applyNumberFormat="1" applyFill="1" applyBorder="1"/>
    <xf numFmtId="0" fontId="143" fillId="0" borderId="4" xfId="0" applyFont="1" applyFill="1" applyBorder="1"/>
    <xf numFmtId="0" fontId="143" fillId="0" borderId="4" xfId="0" applyFont="1" applyFill="1" applyBorder="1" applyAlignment="1">
      <alignment horizontal="left" vertical="top"/>
    </xf>
    <xf numFmtId="0" fontId="0" fillId="0" borderId="4" xfId="0" applyBorder="1"/>
    <xf numFmtId="166" fontId="0" fillId="0" borderId="0" xfId="0" applyNumberFormat="1" applyBorder="1"/>
    <xf numFmtId="0" fontId="161" fillId="0" borderId="6" xfId="0" applyFont="1" applyFill="1" applyBorder="1"/>
    <xf numFmtId="166" fontId="160" fillId="0" borderId="21" xfId="5" applyNumberFormat="1" applyFont="1" applyFill="1" applyBorder="1" applyAlignment="1"/>
    <xf numFmtId="0" fontId="0" fillId="0" borderId="21" xfId="0" applyFill="1" applyBorder="1"/>
    <xf numFmtId="0" fontId="0" fillId="0" borderId="28" xfId="0" applyBorder="1" applyAlignment="1">
      <alignment vertical="top"/>
    </xf>
    <xf numFmtId="10" fontId="0" fillId="0" borderId="28" xfId="0" applyNumberFormat="1" applyFill="1" applyBorder="1" applyAlignment="1">
      <alignment vertical="top"/>
    </xf>
    <xf numFmtId="1" fontId="150" fillId="0" borderId="28" xfId="6" applyNumberFormat="1" applyFont="1" applyFill="1" applyBorder="1" applyAlignment="1">
      <alignment vertical="top"/>
    </xf>
    <xf numFmtId="0" fontId="0" fillId="0" borderId="21" xfId="0" applyBorder="1" applyAlignment="1">
      <alignment horizontal="left" vertical="top"/>
    </xf>
    <xf numFmtId="169" fontId="130" fillId="0" borderId="21" xfId="0" applyNumberFormat="1" applyFont="1" applyFill="1" applyBorder="1" applyAlignment="1">
      <alignment vertical="top"/>
    </xf>
    <xf numFmtId="1" fontId="156" fillId="0" borderId="21" xfId="6" applyNumberFormat="1" applyFont="1" applyFill="1" applyBorder="1" applyAlignment="1">
      <alignment vertical="top"/>
    </xf>
    <xf numFmtId="171" fontId="156" fillId="0" borderId="21" xfId="6" applyNumberFormat="1" applyFont="1" applyFill="1" applyBorder="1" applyAlignment="1">
      <alignment vertical="top"/>
    </xf>
    <xf numFmtId="0" fontId="143" fillId="0" borderId="28" xfId="0" applyFont="1" applyFill="1" applyBorder="1" applyAlignment="1">
      <alignment vertical="top"/>
    </xf>
    <xf numFmtId="0" fontId="0" fillId="0" borderId="28" xfId="0" applyFill="1" applyBorder="1" applyAlignment="1">
      <alignment vertical="top"/>
    </xf>
    <xf numFmtId="164" fontId="150" fillId="0" borderId="28" xfId="6" applyNumberFormat="1" applyFont="1" applyFill="1" applyBorder="1" applyAlignment="1">
      <alignment vertical="top"/>
    </xf>
    <xf numFmtId="0" fontId="143" fillId="0" borderId="21" xfId="0" applyFont="1" applyFill="1" applyBorder="1" applyAlignment="1">
      <alignment horizontal="left" indent="1"/>
    </xf>
    <xf numFmtId="168" fontId="143" fillId="0" borderId="21" xfId="0" applyNumberFormat="1" applyFont="1" applyFill="1" applyBorder="1" applyAlignment="1"/>
    <xf numFmtId="1" fontId="168" fillId="0" borderId="21" xfId="6" applyNumberFormat="1" applyFont="1" applyFill="1" applyBorder="1" applyAlignment="1">
      <alignment vertical="top"/>
    </xf>
    <xf numFmtId="1" fontId="157" fillId="0" borderId="28" xfId="6" applyNumberFormat="1" applyFont="1" applyFill="1" applyBorder="1" applyAlignment="1">
      <alignment vertical="top"/>
    </xf>
    <xf numFmtId="164" fontId="157" fillId="0" borderId="28" xfId="6" applyNumberFormat="1" applyFont="1" applyFill="1" applyBorder="1" applyAlignment="1">
      <alignment vertical="top"/>
    </xf>
    <xf numFmtId="0" fontId="143" fillId="0" borderId="21" xfId="0" applyFont="1" applyFill="1" applyBorder="1" applyAlignment="1">
      <alignment horizontal="left" vertical="top"/>
    </xf>
    <xf numFmtId="0" fontId="0" fillId="0" borderId="21" xfId="0" applyFont="1" applyFill="1" applyBorder="1"/>
    <xf numFmtId="164" fontId="158" fillId="0" borderId="28" xfId="6" applyNumberFormat="1" applyFont="1" applyFill="1" applyBorder="1" applyAlignment="1">
      <alignment vertical="top"/>
    </xf>
    <xf numFmtId="1" fontId="150" fillId="0" borderId="21" xfId="6" applyNumberFormat="1" applyFont="1" applyFill="1" applyBorder="1" applyAlignment="1">
      <alignment vertical="top"/>
    </xf>
    <xf numFmtId="168" fontId="143" fillId="0" borderId="35" xfId="0" applyNumberFormat="1" applyFont="1" applyFill="1" applyBorder="1" applyAlignment="1"/>
    <xf numFmtId="0" fontId="143" fillId="13" borderId="5" xfId="0" applyFont="1" applyFill="1" applyBorder="1" applyAlignment="1">
      <alignment vertical="center"/>
    </xf>
    <xf numFmtId="0" fontId="143" fillId="13" borderId="11" xfId="0" applyFont="1" applyFill="1" applyBorder="1" applyAlignment="1">
      <alignment vertical="center"/>
    </xf>
    <xf numFmtId="0" fontId="143" fillId="13" borderId="0" xfId="0" applyFont="1" applyFill="1" applyBorder="1" applyAlignment="1">
      <alignment vertical="center"/>
    </xf>
    <xf numFmtId="0" fontId="143" fillId="13" borderId="0" xfId="0" applyFont="1" applyFill="1" applyBorder="1" applyAlignment="1">
      <alignment horizontal="center" vertical="center"/>
    </xf>
    <xf numFmtId="0" fontId="0" fillId="14" borderId="2" xfId="0" applyFill="1" applyBorder="1"/>
    <xf numFmtId="1" fontId="151" fillId="12" borderId="10" xfId="6" applyNumberFormat="1" applyFont="1" applyFill="1" applyBorder="1" applyAlignment="1">
      <alignment vertical="top"/>
    </xf>
    <xf numFmtId="166" fontId="0" fillId="0" borderId="0" xfId="5" applyNumberFormat="1" applyFont="1" applyFill="1" applyBorder="1" applyAlignment="1">
      <alignment vertical="center"/>
    </xf>
    <xf numFmtId="10" fontId="0" fillId="0" borderId="0" xfId="5" applyNumberFormat="1" applyFont="1" applyFill="1" applyBorder="1" applyAlignment="1">
      <alignment vertical="center"/>
    </xf>
    <xf numFmtId="0" fontId="139" fillId="0" borderId="2" xfId="0" quotePrefix="1" applyFont="1" applyBorder="1" applyAlignment="1">
      <alignment horizontal="center" vertical="center" wrapText="1"/>
    </xf>
    <xf numFmtId="168" fontId="125" fillId="16" borderId="36" xfId="0" applyNumberFormat="1" applyFont="1" applyFill="1" applyBorder="1" applyAlignment="1">
      <alignment horizontal="center"/>
    </xf>
    <xf numFmtId="15" fontId="170" fillId="0" borderId="2" xfId="0" applyNumberFormat="1" applyFont="1" applyFill="1" applyBorder="1"/>
    <xf numFmtId="1" fontId="171" fillId="0" borderId="2" xfId="0" applyNumberFormat="1" applyFont="1" applyBorder="1" applyAlignment="1">
      <alignment horizontal="center"/>
    </xf>
    <xf numFmtId="10" fontId="171" fillId="0" borderId="2" xfId="5" applyNumberFormat="1" applyFont="1" applyBorder="1" applyAlignment="1">
      <alignment horizontal="center" vertical="center"/>
    </xf>
    <xf numFmtId="10" fontId="172" fillId="0" borderId="2" xfId="5" applyNumberFormat="1" applyFont="1" applyBorder="1" applyAlignment="1">
      <alignment horizontal="center" vertical="center"/>
    </xf>
    <xf numFmtId="1" fontId="173" fillId="0" borderId="2" xfId="0" applyNumberFormat="1" applyFont="1" applyBorder="1" applyAlignment="1">
      <alignment horizontal="center"/>
    </xf>
    <xf numFmtId="0" fontId="172" fillId="0" borderId="2" xfId="0" applyFont="1" applyBorder="1" applyAlignment="1">
      <alignment horizontal="center" vertical="center"/>
    </xf>
    <xf numFmtId="14" fontId="132" fillId="0" borderId="0" xfId="0" applyNumberFormat="1" applyFont="1" applyAlignment="1">
      <alignment horizontal="center"/>
    </xf>
    <xf numFmtId="10" fontId="132" fillId="0" borderId="0" xfId="5" applyNumberFormat="1" applyFont="1" applyAlignment="1">
      <alignment horizontal="center"/>
    </xf>
    <xf numFmtId="0" fontId="162" fillId="12" borderId="18" xfId="0" applyFont="1" applyFill="1" applyBorder="1" applyAlignment="1">
      <alignment wrapText="1"/>
    </xf>
    <xf numFmtId="0" fontId="174" fillId="12" borderId="4" xfId="0" applyFont="1" applyFill="1" applyBorder="1" applyAlignment="1">
      <alignment wrapText="1"/>
    </xf>
    <xf numFmtId="0" fontId="177" fillId="0" borderId="0" xfId="0" applyFont="1" applyAlignment="1">
      <alignment horizontal="center"/>
    </xf>
    <xf numFmtId="10" fontId="170" fillId="0" borderId="2" xfId="0" applyNumberFormat="1" applyFont="1" applyFill="1" applyBorder="1" applyAlignment="1">
      <alignment horizontal="center"/>
    </xf>
    <xf numFmtId="0" fontId="9" fillId="0" borderId="0" xfId="0" applyFont="1"/>
    <xf numFmtId="1" fontId="176" fillId="0" borderId="0" xfId="6" applyNumberFormat="1" applyFont="1" applyFill="1" applyBorder="1" applyAlignment="1">
      <alignment horizontal="center" vertical="top"/>
    </xf>
    <xf numFmtId="0" fontId="18" fillId="0" borderId="0" xfId="3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5" fillId="2" borderId="0" xfId="2" applyFont="1" applyFill="1" applyBorder="1" applyAlignment="1">
      <alignment vertical="center"/>
    </xf>
    <xf numFmtId="0" fontId="179" fillId="0" borderId="0" xfId="0" applyFont="1" applyAlignment="1">
      <alignment horizontal="center"/>
    </xf>
    <xf numFmtId="173" fontId="0" fillId="0" borderId="0" xfId="0" applyNumberFormat="1" applyFont="1" applyFill="1"/>
    <xf numFmtId="168" fontId="0" fillId="0" borderId="0" xfId="0" applyNumberFormat="1" applyFont="1" applyFill="1"/>
    <xf numFmtId="168" fontId="0" fillId="0" borderId="0" xfId="0" applyNumberFormat="1"/>
    <xf numFmtId="0" fontId="182" fillId="0" borderId="0" xfId="0" applyFont="1"/>
    <xf numFmtId="0" fontId="183" fillId="0" borderId="0" xfId="0" applyFont="1"/>
    <xf numFmtId="0" fontId="184" fillId="0" borderId="0" xfId="0" applyFont="1" applyFill="1" applyAlignment="1">
      <alignment vertical="center"/>
    </xf>
    <xf numFmtId="0" fontId="182" fillId="0" borderId="0" xfId="0" applyFont="1" applyFill="1"/>
    <xf numFmtId="0" fontId="183" fillId="0" borderId="0" xfId="0" applyFont="1" applyFill="1"/>
    <xf numFmtId="0" fontId="130" fillId="0" borderId="0" xfId="0" applyFont="1" applyBorder="1" applyAlignment="1">
      <alignment horizontal="right"/>
    </xf>
    <xf numFmtId="14" fontId="181" fillId="0" borderId="0" xfId="0" applyNumberFormat="1" applyFont="1" applyFill="1" applyAlignment="1">
      <alignment horizontal="center"/>
    </xf>
    <xf numFmtId="3" fontId="51" fillId="0" borderId="2" xfId="3" applyNumberFormat="1" applyFont="1" applyFill="1" applyBorder="1" applyAlignment="1">
      <alignment vertical="center"/>
    </xf>
    <xf numFmtId="0" fontId="187" fillId="0" borderId="0" xfId="0" applyFont="1" applyFill="1"/>
    <xf numFmtId="0" fontId="51" fillId="0" borderId="10" xfId="0" applyFont="1" applyFill="1" applyBorder="1" applyAlignment="1">
      <alignment horizontal="center" vertical="center" wrapText="1"/>
    </xf>
    <xf numFmtId="14" fontId="188" fillId="0" borderId="2" xfId="0" applyNumberFormat="1" applyFont="1" applyFill="1" applyBorder="1" applyAlignment="1">
      <alignment horizontal="center" wrapText="1"/>
    </xf>
    <xf numFmtId="0" fontId="188" fillId="0" borderId="10" xfId="0" applyFont="1" applyFill="1" applyBorder="1" applyAlignment="1">
      <alignment horizontal="left" vertical="center" wrapText="1"/>
    </xf>
    <xf numFmtId="0" fontId="189" fillId="12" borderId="4" xfId="0" applyFont="1" applyFill="1" applyBorder="1" applyAlignment="1">
      <alignment horizontal="center" wrapText="1"/>
    </xf>
    <xf numFmtId="3" fontId="108" fillId="0" borderId="2" xfId="3" applyNumberFormat="1" applyFont="1" applyFill="1" applyBorder="1" applyAlignment="1">
      <alignment vertical="center"/>
    </xf>
    <xf numFmtId="3" fontId="108" fillId="2" borderId="2" xfId="3" applyNumberFormat="1" applyFont="1" applyFill="1" applyBorder="1" applyAlignment="1">
      <alignment vertical="center"/>
    </xf>
    <xf numFmtId="3" fontId="108" fillId="2" borderId="18" xfId="3" applyNumberFormat="1" applyFont="1" applyFill="1" applyBorder="1" applyAlignment="1">
      <alignment vertical="center"/>
    </xf>
    <xf numFmtId="3" fontId="108" fillId="0" borderId="18" xfId="3" applyNumberFormat="1" applyFont="1" applyFill="1" applyBorder="1" applyAlignment="1">
      <alignment vertical="center"/>
    </xf>
    <xf numFmtId="170" fontId="95" fillId="0" borderId="3" xfId="1" applyNumberFormat="1" applyFont="1" applyFill="1" applyBorder="1" applyAlignment="1">
      <alignment vertical="center"/>
    </xf>
    <xf numFmtId="3" fontId="51" fillId="0" borderId="20" xfId="3" applyNumberFormat="1" applyFont="1" applyFill="1" applyBorder="1" applyAlignment="1">
      <alignment vertical="center"/>
    </xf>
    <xf numFmtId="3" fontId="51" fillId="0" borderId="28" xfId="3" applyNumberFormat="1" applyFont="1" applyFill="1" applyBorder="1" applyAlignment="1">
      <alignment vertical="center"/>
    </xf>
    <xf numFmtId="3" fontId="51" fillId="0" borderId="21" xfId="3" applyNumberFormat="1" applyFont="1" applyFill="1" applyBorder="1" applyAlignment="1">
      <alignment vertical="center"/>
    </xf>
    <xf numFmtId="3" fontId="51" fillId="0" borderId="18" xfId="3" applyNumberFormat="1" applyFont="1" applyFill="1" applyBorder="1" applyAlignment="1">
      <alignment vertical="center"/>
    </xf>
    <xf numFmtId="43" fontId="95" fillId="0" borderId="2" xfId="1" applyNumberFormat="1" applyFont="1" applyFill="1" applyBorder="1" applyAlignment="1">
      <alignment vertical="center"/>
    </xf>
    <xf numFmtId="0" fontId="140" fillId="0" borderId="0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27" fillId="2" borderId="2" xfId="3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 wrapText="1" indent="1"/>
    </xf>
    <xf numFmtId="0" fontId="52" fillId="0" borderId="10" xfId="0" applyFont="1" applyFill="1" applyBorder="1" applyAlignment="1">
      <alignment horizontal="left" vertical="center" wrapText="1"/>
    </xf>
    <xf numFmtId="0" fontId="52" fillId="0" borderId="2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3" fontId="0" fillId="0" borderId="0" xfId="0" applyNumberFormat="1"/>
    <xf numFmtId="4" fontId="0" fillId="0" borderId="0" xfId="0" applyNumberFormat="1" applyAlignment="1">
      <alignment vertical="center"/>
    </xf>
    <xf numFmtId="3" fontId="0" fillId="0" borderId="0" xfId="0" applyNumberFormat="1" applyBorder="1" applyAlignment="1"/>
    <xf numFmtId="174" fontId="0" fillId="0" borderId="0" xfId="0" applyNumberFormat="1" applyFont="1"/>
    <xf numFmtId="3" fontId="132" fillId="0" borderId="0" xfId="0" applyNumberFormat="1" applyFont="1" applyBorder="1" applyAlignment="1"/>
    <xf numFmtId="174" fontId="127" fillId="16" borderId="36" xfId="0" applyNumberFormat="1" applyFont="1" applyFill="1" applyBorder="1" applyAlignment="1">
      <alignment horizontal="center" vertical="center"/>
    </xf>
    <xf numFmtId="1" fontId="64" fillId="0" borderId="25" xfId="2" applyNumberFormat="1" applyFont="1" applyFill="1" applyBorder="1" applyAlignment="1">
      <alignment vertical="center"/>
    </xf>
    <xf numFmtId="2" fontId="61" fillId="0" borderId="2" xfId="2" applyNumberFormat="1" applyFont="1" applyFill="1" applyBorder="1" applyAlignment="1">
      <alignment horizontal="right" vertical="center"/>
    </xf>
    <xf numFmtId="0" fontId="61" fillId="0" borderId="24" xfId="2" applyFont="1" applyFill="1" applyBorder="1" applyAlignment="1">
      <alignment horizontal="right" vertical="center"/>
    </xf>
    <xf numFmtId="3" fontId="62" fillId="0" borderId="12" xfId="2" applyNumberFormat="1" applyFont="1" applyFill="1" applyBorder="1" applyAlignment="1">
      <alignment horizontal="right" vertical="center"/>
    </xf>
    <xf numFmtId="4" fontId="67" fillId="6" borderId="2" xfId="3" applyNumberFormat="1" applyFont="1" applyFill="1" applyBorder="1" applyAlignment="1">
      <alignment vertical="center"/>
    </xf>
    <xf numFmtId="4" fontId="110" fillId="0" borderId="2" xfId="3" applyNumberFormat="1" applyFont="1" applyFill="1" applyBorder="1" applyAlignment="1">
      <alignment vertical="center"/>
    </xf>
    <xf numFmtId="4" fontId="110" fillId="2" borderId="2" xfId="3" applyNumberFormat="1" applyFont="1" applyFill="1" applyBorder="1" applyAlignment="1">
      <alignment vertical="center"/>
    </xf>
    <xf numFmtId="174" fontId="143" fillId="0" borderId="2" xfId="0" applyNumberFormat="1" applyFont="1" applyFill="1" applyBorder="1" applyAlignment="1"/>
    <xf numFmtId="174" fontId="0" fillId="0" borderId="0" xfId="0" applyNumberFormat="1" applyBorder="1"/>
    <xf numFmtId="4" fontId="0" fillId="0" borderId="0" xfId="0" applyNumberFormat="1" applyFill="1" applyBorder="1" applyAlignment="1"/>
    <xf numFmtId="4" fontId="143" fillId="0" borderId="21" xfId="0" applyNumberFormat="1" applyFont="1" applyFill="1" applyBorder="1" applyAlignment="1"/>
    <xf numFmtId="4" fontId="163" fillId="0" borderId="0" xfId="0" applyNumberFormat="1" applyFont="1" applyFill="1" applyBorder="1" applyAlignment="1"/>
    <xf numFmtId="4" fontId="143" fillId="0" borderId="28" xfId="0" applyNumberFormat="1" applyFont="1" applyFill="1" applyBorder="1" applyAlignment="1">
      <alignment vertical="top"/>
    </xf>
    <xf numFmtId="4" fontId="0" fillId="0" borderId="0" xfId="0" applyNumberFormat="1" applyFill="1" applyBorder="1"/>
    <xf numFmtId="4" fontId="143" fillId="0" borderId="21" xfId="0" applyNumberFormat="1" applyFont="1" applyFill="1" applyBorder="1"/>
    <xf numFmtId="4" fontId="0" fillId="0" borderId="28" xfId="0" applyNumberFormat="1" applyFill="1" applyBorder="1" applyAlignment="1">
      <alignment vertical="top"/>
    </xf>
    <xf numFmtId="4" fontId="143" fillId="0" borderId="35" xfId="0" applyNumberFormat="1" applyFont="1" applyFill="1" applyBorder="1"/>
    <xf numFmtId="4" fontId="0" fillId="0" borderId="28" xfId="0" applyNumberFormat="1" applyFont="1" applyFill="1" applyBorder="1" applyAlignment="1"/>
    <xf numFmtId="4" fontId="0" fillId="0" borderId="0" xfId="0" applyNumberFormat="1" applyFont="1" applyFill="1" applyBorder="1" applyAlignment="1"/>
    <xf numFmtId="4" fontId="167" fillId="0" borderId="0" xfId="0" applyNumberFormat="1" applyFont="1" applyFill="1" applyBorder="1"/>
    <xf numFmtId="4" fontId="159" fillId="0" borderId="21" xfId="0" applyNumberFormat="1" applyFont="1" applyFill="1" applyBorder="1" applyAlignment="1">
      <alignment horizontal="center"/>
    </xf>
    <xf numFmtId="174" fontId="0" fillId="0" borderId="0" xfId="0" applyNumberFormat="1" applyBorder="1" applyAlignment="1">
      <alignment vertical="center"/>
    </xf>
    <xf numFmtId="174" fontId="143" fillId="0" borderId="0" xfId="0" applyNumberFormat="1" applyFont="1" applyBorder="1"/>
    <xf numFmtId="174" fontId="0" fillId="0" borderId="0" xfId="0" applyNumberFormat="1" applyBorder="1" applyAlignment="1"/>
    <xf numFmtId="174" fontId="143" fillId="0" borderId="0" xfId="0" applyNumberFormat="1" applyFont="1" applyBorder="1" applyAlignment="1"/>
    <xf numFmtId="174" fontId="143" fillId="0" borderId="0" xfId="0" applyNumberFormat="1" applyFont="1" applyBorder="1" applyAlignment="1">
      <alignment vertical="top"/>
    </xf>
    <xf numFmtId="0" fontId="0" fillId="0" borderId="0" xfId="0" applyAlignment="1">
      <alignment vertical="center"/>
    </xf>
    <xf numFmtId="0" fontId="14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4" fontId="0" fillId="0" borderId="0" xfId="0" applyNumberFormat="1" applyBorder="1" applyAlignment="1">
      <alignment vertical="center"/>
    </xf>
    <xf numFmtId="0" fontId="154" fillId="0" borderId="0" xfId="0" applyFont="1" applyBorder="1" applyAlignment="1">
      <alignment vertical="center"/>
    </xf>
    <xf numFmtId="0" fontId="143" fillId="0" borderId="0" xfId="0" applyFont="1" applyFill="1" applyBorder="1" applyAlignment="1">
      <alignment horizontal="left" vertical="center" wrapText="1"/>
    </xf>
    <xf numFmtId="4" fontId="143" fillId="0" borderId="0" xfId="0" applyNumberFormat="1" applyFont="1" applyBorder="1" applyAlignment="1">
      <alignment vertical="center"/>
    </xf>
    <xf numFmtId="0" fontId="143" fillId="0" borderId="0" xfId="0" applyFont="1" applyBorder="1" applyAlignment="1">
      <alignment vertical="center"/>
    </xf>
    <xf numFmtId="0" fontId="143" fillId="0" borderId="0" xfId="0" applyFont="1" applyBorder="1" applyAlignment="1">
      <alignment horizontal="left" vertical="center" wrapText="1"/>
    </xf>
    <xf numFmtId="174" fontId="143" fillId="0" borderId="2" xfId="0" applyNumberFormat="1" applyFont="1" applyFill="1" applyBorder="1" applyAlignment="1">
      <alignment vertical="center"/>
    </xf>
    <xf numFmtId="169" fontId="0" fillId="0" borderId="0" xfId="0" applyNumberForma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5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174" fontId="143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2" fillId="0" borderId="2" xfId="0" applyFont="1" applyBorder="1"/>
    <xf numFmtId="0" fontId="27" fillId="0" borderId="2" xfId="0" applyFont="1" applyBorder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31" fillId="0" borderId="2" xfId="0" applyFont="1" applyFill="1" applyBorder="1" applyAlignment="1">
      <alignment vertical="center" wrapText="1"/>
    </xf>
    <xf numFmtId="0" fontId="31" fillId="2" borderId="2" xfId="0" applyFont="1" applyFill="1" applyBorder="1" applyAlignment="1">
      <alignment vertical="center" wrapText="1"/>
    </xf>
    <xf numFmtId="15" fontId="196" fillId="0" borderId="2" xfId="0" applyNumberFormat="1" applyFont="1" applyFill="1" applyBorder="1" applyAlignment="1">
      <alignment horizontal="center"/>
    </xf>
    <xf numFmtId="15" fontId="171" fillId="0" borderId="18" xfId="0" applyNumberFormat="1" applyFont="1" applyFill="1" applyBorder="1"/>
    <xf numFmtId="166" fontId="171" fillId="0" borderId="2" xfId="5" applyNumberFormat="1" applyFont="1" applyBorder="1" applyAlignment="1">
      <alignment horizontal="center" vertical="center"/>
    </xf>
    <xf numFmtId="15" fontId="171" fillId="0" borderId="2" xfId="0" applyNumberFormat="1" applyFont="1" applyFill="1" applyBorder="1"/>
    <xf numFmtId="10" fontId="0" fillId="0" borderId="0" xfId="0" applyNumberFormat="1" applyBorder="1" applyAlignment="1">
      <alignment horizontal="center"/>
    </xf>
    <xf numFmtId="0" fontId="197" fillId="0" borderId="0" xfId="0" applyFont="1" applyFill="1" applyBorder="1" applyAlignment="1">
      <alignment vertical="center"/>
    </xf>
    <xf numFmtId="171" fontId="132" fillId="0" borderId="0" xfId="0" applyNumberFormat="1" applyFont="1" applyAlignment="1">
      <alignment horizontal="center"/>
    </xf>
    <xf numFmtId="10" fontId="195" fillId="0" borderId="0" xfId="5" applyNumberFormat="1" applyFont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0" fillId="0" borderId="6" xfId="0" applyBorder="1"/>
    <xf numFmtId="0" fontId="0" fillId="0" borderId="21" xfId="0" applyBorder="1"/>
    <xf numFmtId="0" fontId="171" fillId="0" borderId="37" xfId="0" applyFont="1" applyBorder="1" applyAlignment="1">
      <alignment horizontal="center"/>
    </xf>
    <xf numFmtId="0" fontId="171" fillId="0" borderId="22" xfId="0" applyFont="1" applyBorder="1" applyAlignment="1">
      <alignment horizontal="center"/>
    </xf>
    <xf numFmtId="0" fontId="129" fillId="0" borderId="20" xfId="0" applyFont="1" applyBorder="1"/>
    <xf numFmtId="0" fontId="0" fillId="0" borderId="28" xfId="0" applyFont="1" applyBorder="1"/>
    <xf numFmtId="0" fontId="198" fillId="0" borderId="23" xfId="0" applyFont="1" applyBorder="1"/>
    <xf numFmtId="0" fontId="199" fillId="0" borderId="28" xfId="0" applyFont="1" applyBorder="1"/>
    <xf numFmtId="14" fontId="200" fillId="0" borderId="0" xfId="0" applyNumberFormat="1" applyFont="1" applyFill="1" applyBorder="1"/>
    <xf numFmtId="14" fontId="200" fillId="0" borderId="21" xfId="0" applyNumberFormat="1" applyFont="1" applyFill="1" applyBorder="1"/>
    <xf numFmtId="0" fontId="194" fillId="18" borderId="0" xfId="0" applyFont="1" applyFill="1" applyAlignment="1">
      <alignment horizontal="center"/>
    </xf>
    <xf numFmtId="10" fontId="160" fillId="0" borderId="21" xfId="5" applyNumberFormat="1" applyFont="1" applyFill="1" applyBorder="1" applyAlignment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143" fillId="18" borderId="21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2"/>
    </xf>
    <xf numFmtId="0" fontId="143" fillId="18" borderId="4" xfId="0" applyFont="1" applyFill="1" applyBorder="1"/>
    <xf numFmtId="0" fontId="130" fillId="0" borderId="3" xfId="0" applyFont="1" applyFill="1" applyBorder="1" applyAlignment="1">
      <alignment horizontal="center" vertical="center" wrapText="1"/>
    </xf>
    <xf numFmtId="168" fontId="215" fillId="0" borderId="2" xfId="0" applyNumberFormat="1" applyFont="1" applyFill="1" applyBorder="1" applyAlignment="1">
      <alignment horizontal="right" vertical="center" indent="1"/>
    </xf>
    <xf numFmtId="0" fontId="216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/>
    </xf>
    <xf numFmtId="0" fontId="143" fillId="0" borderId="21" xfId="0" applyFont="1" applyFill="1" applyBorder="1" applyAlignment="1">
      <alignment horizontal="left" vertical="top" wrapText="1"/>
    </xf>
    <xf numFmtId="0" fontId="143" fillId="0" borderId="35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top" wrapText="1" indent="1"/>
    </xf>
    <xf numFmtId="0" fontId="143" fillId="0" borderId="35" xfId="0" applyFont="1" applyFill="1" applyBorder="1"/>
    <xf numFmtId="0" fontId="28" fillId="2" borderId="3" xfId="3" applyFont="1" applyFill="1" applyBorder="1" applyAlignment="1">
      <alignment horizontal="center" vertical="center"/>
    </xf>
    <xf numFmtId="0" fontId="28" fillId="2" borderId="28" xfId="3" applyFont="1" applyFill="1" applyBorder="1" applyAlignment="1">
      <alignment horizontal="center" vertical="center"/>
    </xf>
    <xf numFmtId="0" fontId="27" fillId="2" borderId="3" xfId="3" applyFont="1" applyFill="1" applyBorder="1" applyAlignment="1">
      <alignment horizontal="left" vertical="center" wrapText="1"/>
    </xf>
    <xf numFmtId="0" fontId="27" fillId="2" borderId="28" xfId="3" applyFont="1" applyFill="1" applyBorder="1" applyAlignment="1">
      <alignment horizontal="left" vertical="center" wrapText="1"/>
    </xf>
    <xf numFmtId="0" fontId="143" fillId="13" borderId="11" xfId="0" applyFont="1" applyFill="1" applyBorder="1" applyAlignment="1">
      <alignment horizontal="center" vertical="center"/>
    </xf>
    <xf numFmtId="0" fontId="135" fillId="0" borderId="2" xfId="0" applyFont="1" applyBorder="1" applyAlignment="1">
      <alignment horizontal="left" vertical="center" wrapText="1" indent="1"/>
    </xf>
    <xf numFmtId="0" fontId="135" fillId="0" borderId="2" xfId="0" applyFont="1" applyBorder="1" applyAlignment="1">
      <alignment horizontal="left" vertical="center" wrapText="1"/>
    </xf>
    <xf numFmtId="0" fontId="135" fillId="0" borderId="2" xfId="0" applyFont="1" applyBorder="1" applyAlignment="1">
      <alignment horizontal="center" vertical="center" wrapText="1"/>
    </xf>
    <xf numFmtId="0" fontId="137" fillId="0" borderId="2" xfId="0" applyFont="1" applyBorder="1" applyAlignment="1">
      <alignment horizontal="center" vertical="center" wrapText="1"/>
    </xf>
    <xf numFmtId="0" fontId="134" fillId="11" borderId="2" xfId="0" applyFont="1" applyFill="1" applyBorder="1" applyAlignment="1">
      <alignment horizontal="center" vertical="center" wrapText="1"/>
    </xf>
    <xf numFmtId="0" fontId="0" fillId="15" borderId="20" xfId="0" applyFill="1" applyBorder="1"/>
    <xf numFmtId="0" fontId="122" fillId="15" borderId="28" xfId="0" applyFont="1" applyFill="1" applyBorder="1" applyAlignment="1">
      <alignment vertical="center"/>
    </xf>
    <xf numFmtId="0" fontId="0" fillId="15" borderId="28" xfId="0" applyFill="1" applyBorder="1"/>
    <xf numFmtId="1" fontId="151" fillId="12" borderId="0" xfId="6" applyNumberFormat="1" applyFont="1" applyFill="1" applyBorder="1" applyAlignment="1">
      <alignment vertical="top"/>
    </xf>
    <xf numFmtId="0" fontId="23" fillId="0" borderId="0" xfId="2" applyFont="1" applyFill="1" applyBorder="1" applyAlignment="1">
      <alignment vertical="center"/>
    </xf>
    <xf numFmtId="0" fontId="23" fillId="0" borderId="39" xfId="2" applyFont="1" applyFill="1" applyBorder="1" applyAlignment="1">
      <alignment vertical="center"/>
    </xf>
    <xf numFmtId="0" fontId="0" fillId="0" borderId="40" xfId="0" applyBorder="1"/>
    <xf numFmtId="0" fontId="23" fillId="0" borderId="41" xfId="2" applyFont="1" applyFill="1" applyBorder="1" applyAlignment="1">
      <alignment vertical="center"/>
    </xf>
    <xf numFmtId="0" fontId="23" fillId="0" borderId="11" xfId="2" applyFont="1" applyFill="1" applyBorder="1" applyAlignment="1">
      <alignment vertical="center"/>
    </xf>
    <xf numFmtId="0" fontId="23" fillId="0" borderId="42" xfId="2" applyFont="1" applyFill="1" applyBorder="1" applyAlignment="1">
      <alignment vertical="center"/>
    </xf>
    <xf numFmtId="0" fontId="0" fillId="0" borderId="41" xfId="0" applyFont="1" applyFill="1" applyBorder="1"/>
    <xf numFmtId="0" fontId="0" fillId="0" borderId="41" xfId="0" applyBorder="1"/>
    <xf numFmtId="0" fontId="0" fillId="0" borderId="44" xfId="0" applyBorder="1"/>
    <xf numFmtId="0" fontId="0" fillId="0" borderId="0" xfId="0" applyFont="1" applyFill="1" applyBorder="1" applyAlignment="1">
      <alignment vertical="center"/>
    </xf>
    <xf numFmtId="0" fontId="0" fillId="0" borderId="45" xfId="0" applyBorder="1"/>
    <xf numFmtId="0" fontId="0" fillId="4" borderId="0" xfId="0" applyFill="1" applyBorder="1"/>
    <xf numFmtId="0" fontId="20" fillId="0" borderId="40" xfId="0" applyFont="1" applyBorder="1"/>
    <xf numFmtId="0" fontId="20" fillId="0" borderId="0" xfId="0" applyFont="1" applyBorder="1"/>
    <xf numFmtId="0" fontId="141" fillId="2" borderId="46" xfId="2" applyFont="1" applyFill="1" applyBorder="1" applyAlignment="1">
      <alignment vertical="center"/>
    </xf>
    <xf numFmtId="0" fontId="23" fillId="2" borderId="40" xfId="2" applyFont="1" applyFill="1" applyBorder="1" applyAlignment="1">
      <alignment vertical="center"/>
    </xf>
    <xf numFmtId="168" fontId="134" fillId="16" borderId="47" xfId="0" applyNumberFormat="1" applyFont="1" applyFill="1" applyBorder="1" applyAlignment="1">
      <alignment horizontal="left"/>
    </xf>
    <xf numFmtId="0" fontId="23" fillId="2" borderId="46" xfId="2" applyFont="1" applyFill="1" applyBorder="1" applyAlignment="1">
      <alignment vertical="center"/>
    </xf>
    <xf numFmtId="0" fontId="23" fillId="0" borderId="40" xfId="2" applyFont="1" applyFill="1" applyBorder="1" applyAlignment="1">
      <alignment vertical="center"/>
    </xf>
    <xf numFmtId="0" fontId="23" fillId="0" borderId="48" xfId="2" applyFont="1" applyFill="1" applyBorder="1" applyAlignment="1">
      <alignment vertical="center"/>
    </xf>
    <xf numFmtId="0" fontId="23" fillId="0" borderId="40" xfId="2" applyFont="1" applyFill="1" applyBorder="1" applyAlignment="1">
      <alignment horizontal="left" vertical="center" indent="1"/>
    </xf>
    <xf numFmtId="1" fontId="57" fillId="4" borderId="40" xfId="3" applyNumberFormat="1" applyFont="1" applyFill="1" applyBorder="1" applyAlignment="1">
      <alignment horizontal="left" vertical="center"/>
    </xf>
    <xf numFmtId="0" fontId="0" fillId="0" borderId="40" xfId="0" applyBorder="1" applyAlignment="1">
      <alignment horizontal="center"/>
    </xf>
    <xf numFmtId="0" fontId="0" fillId="0" borderId="0" xfId="0" applyBorder="1" applyAlignment="1">
      <alignment horizontal="center"/>
    </xf>
    <xf numFmtId="0" fontId="119" fillId="0" borderId="0" xfId="0" applyFont="1" applyBorder="1"/>
    <xf numFmtId="0" fontId="18" fillId="0" borderId="40" xfId="3" applyFont="1" applyFill="1" applyBorder="1" applyAlignment="1">
      <alignment horizontal="left" vertical="center" wrapText="1"/>
    </xf>
    <xf numFmtId="0" fontId="18" fillId="0" borderId="0" xfId="0" applyFont="1" applyBorder="1"/>
    <xf numFmtId="0" fontId="18" fillId="0" borderId="0" xfId="0" quotePrefix="1" applyFont="1" applyBorder="1"/>
    <xf numFmtId="0" fontId="29" fillId="0" borderId="40" xfId="0" applyFont="1" applyBorder="1"/>
    <xf numFmtId="0" fontId="0" fillId="0" borderId="45" xfId="0" applyFill="1" applyBorder="1"/>
    <xf numFmtId="0" fontId="0" fillId="0" borderId="0" xfId="0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28" fillId="0" borderId="50" xfId="0" applyFont="1" applyBorder="1" applyAlignment="1">
      <alignment horizontal="center" vertical="center" wrapText="1"/>
    </xf>
    <xf numFmtId="0" fontId="0" fillId="0" borderId="51" xfId="0" applyBorder="1"/>
    <xf numFmtId="0" fontId="31" fillId="0" borderId="41" xfId="0" applyFont="1" applyFill="1" applyBorder="1"/>
    <xf numFmtId="0" fontId="31" fillId="0" borderId="0" xfId="0" applyFont="1" applyFill="1" applyBorder="1" applyAlignment="1">
      <alignment vertical="center"/>
    </xf>
    <xf numFmtId="0" fontId="22" fillId="4" borderId="4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44" fillId="4" borderId="0" xfId="0" applyFont="1" applyFill="1" applyBorder="1"/>
    <xf numFmtId="0" fontId="22" fillId="4" borderId="0" xfId="0" applyFont="1" applyFill="1" applyBorder="1" applyAlignment="1">
      <alignment vertical="center"/>
    </xf>
    <xf numFmtId="0" fontId="178" fillId="0" borderId="40" xfId="0" applyFont="1" applyBorder="1" applyAlignment="1">
      <alignment horizontal="left"/>
    </xf>
    <xf numFmtId="0" fontId="178" fillId="0" borderId="0" xfId="0" applyFont="1" applyBorder="1" applyAlignment="1">
      <alignment horizontal="center"/>
    </xf>
    <xf numFmtId="0" fontId="143" fillId="0" borderId="40" xfId="0" applyFont="1" applyBorder="1" applyAlignment="1">
      <alignment horizontal="left"/>
    </xf>
    <xf numFmtId="9" fontId="0" fillId="0" borderId="0" xfId="0" applyNumberFormat="1" applyBorder="1"/>
    <xf numFmtId="9" fontId="0" fillId="0" borderId="45" xfId="0" applyNumberFormat="1" applyBorder="1"/>
    <xf numFmtId="10" fontId="0" fillId="0" borderId="0" xfId="5" applyNumberFormat="1" applyFont="1" applyBorder="1" applyAlignment="1">
      <alignment horizontal="center"/>
    </xf>
    <xf numFmtId="10" fontId="0" fillId="0" borderId="0" xfId="5" applyNumberFormat="1" applyFont="1" applyBorder="1"/>
    <xf numFmtId="10" fontId="0" fillId="0" borderId="45" xfId="5" applyNumberFormat="1" applyFont="1" applyBorder="1"/>
    <xf numFmtId="0" fontId="143" fillId="0" borderId="40" xfId="0" applyFont="1" applyBorder="1"/>
    <xf numFmtId="0" fontId="177" fillId="0" borderId="0" xfId="0" applyFont="1" applyBorder="1" applyAlignment="1">
      <alignment horizontal="center"/>
    </xf>
    <xf numFmtId="0" fontId="171" fillId="0" borderId="0" xfId="0" applyFont="1" applyBorder="1"/>
    <xf numFmtId="0" fontId="0" fillId="0" borderId="46" xfId="0" applyBorder="1"/>
    <xf numFmtId="15" fontId="183" fillId="0" borderId="0" xfId="0" applyNumberFormat="1" applyFont="1" applyFill="1" applyBorder="1"/>
    <xf numFmtId="0" fontId="0" fillId="0" borderId="46" xfId="0" applyBorder="1" applyAlignment="1">
      <alignment wrapText="1"/>
    </xf>
    <xf numFmtId="1" fontId="183" fillId="0" borderId="0" xfId="0" applyNumberFormat="1" applyFont="1" applyFill="1" applyBorder="1" applyAlignment="1">
      <alignment horizontal="center"/>
    </xf>
    <xf numFmtId="0" fontId="183" fillId="0" borderId="40" xfId="0" applyFont="1" applyBorder="1"/>
    <xf numFmtId="0" fontId="183" fillId="0" borderId="0" xfId="0" applyFont="1" applyBorder="1"/>
    <xf numFmtId="0" fontId="173" fillId="0" borderId="46" xfId="0" applyFont="1" applyBorder="1" applyAlignment="1">
      <alignment wrapText="1"/>
    </xf>
    <xf numFmtId="0" fontId="171" fillId="0" borderId="46" xfId="0" applyFont="1" applyBorder="1"/>
    <xf numFmtId="15" fontId="194" fillId="0" borderId="0" xfId="0" applyNumberFormat="1" applyFont="1" applyBorder="1" applyAlignment="1"/>
    <xf numFmtId="0" fontId="171" fillId="0" borderId="46" xfId="0" applyFont="1" applyBorder="1" applyAlignment="1">
      <alignment wrapText="1"/>
    </xf>
    <xf numFmtId="10" fontId="194" fillId="0" borderId="0" xfId="0" applyNumberFormat="1" applyFont="1" applyBorder="1" applyAlignment="1"/>
    <xf numFmtId="0" fontId="194" fillId="18" borderId="0" xfId="0" applyFont="1" applyFill="1" applyBorder="1" applyAlignment="1">
      <alignment horizontal="center"/>
    </xf>
    <xf numFmtId="0" fontId="194" fillId="18" borderId="45" xfId="0" applyFont="1" applyFill="1" applyBorder="1" applyAlignment="1">
      <alignment horizontal="center"/>
    </xf>
    <xf numFmtId="0" fontId="130" fillId="0" borderId="40" xfId="0" applyFont="1" applyBorder="1" applyAlignment="1">
      <alignment horizontal="center"/>
    </xf>
    <xf numFmtId="0" fontId="162" fillId="12" borderId="52" xfId="0" applyFont="1" applyFill="1" applyBorder="1" applyAlignment="1">
      <alignment wrapText="1"/>
    </xf>
    <xf numFmtId="1" fontId="176" fillId="0" borderId="45" xfId="6" applyNumberFormat="1" applyFont="1" applyFill="1" applyBorder="1" applyAlignment="1">
      <alignment horizontal="center" vertical="top"/>
    </xf>
    <xf numFmtId="14" fontId="132" fillId="0" borderId="0" xfId="0" applyNumberFormat="1" applyFont="1" applyBorder="1" applyAlignment="1">
      <alignment horizontal="center"/>
    </xf>
    <xf numFmtId="14" fontId="132" fillId="0" borderId="45" xfId="0" applyNumberFormat="1" applyFont="1" applyBorder="1" applyAlignment="1">
      <alignment horizontal="center"/>
    </xf>
    <xf numFmtId="0" fontId="177" fillId="0" borderId="45" xfId="0" applyFont="1" applyBorder="1" applyAlignment="1">
      <alignment horizontal="center"/>
    </xf>
    <xf numFmtId="0" fontId="130" fillId="0" borderId="40" xfId="0" applyFont="1" applyFill="1" applyBorder="1" applyAlignment="1">
      <alignment horizontal="center"/>
    </xf>
    <xf numFmtId="10" fontId="132" fillId="0" borderId="0" xfId="5" applyNumberFormat="1" applyFont="1" applyBorder="1" applyAlignment="1">
      <alignment horizontal="center"/>
    </xf>
    <xf numFmtId="10" fontId="132" fillId="0" borderId="45" xfId="5" applyNumberFormat="1" applyFont="1" applyBorder="1" applyAlignment="1">
      <alignment horizontal="center"/>
    </xf>
    <xf numFmtId="10" fontId="195" fillId="0" borderId="0" xfId="5" applyNumberFormat="1" applyFont="1" applyBorder="1" applyAlignment="1">
      <alignment horizontal="center"/>
    </xf>
    <xf numFmtId="10" fontId="195" fillId="0" borderId="45" xfId="5" applyNumberFormat="1" applyFont="1" applyBorder="1" applyAlignment="1">
      <alignment horizontal="center"/>
    </xf>
    <xf numFmtId="171" fontId="132" fillId="0" borderId="0" xfId="0" applyNumberFormat="1" applyFont="1" applyBorder="1" applyAlignment="1">
      <alignment horizontal="center"/>
    </xf>
    <xf numFmtId="171" fontId="132" fillId="0" borderId="45" xfId="0" applyNumberFormat="1" applyFont="1" applyBorder="1" applyAlignment="1">
      <alignment horizontal="center"/>
    </xf>
    <xf numFmtId="0" fontId="175" fillId="0" borderId="40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0" fillId="0" borderId="40" xfId="0" applyBorder="1" applyAlignment="1">
      <alignment horizontal="center" vertical="top"/>
    </xf>
    <xf numFmtId="0" fontId="31" fillId="0" borderId="44" xfId="0" applyFont="1" applyFill="1" applyBorder="1"/>
    <xf numFmtId="0" fontId="31" fillId="0" borderId="45" xfId="0" applyFont="1" applyFill="1" applyBorder="1" applyAlignment="1">
      <alignment vertical="center"/>
    </xf>
    <xf numFmtId="0" fontId="144" fillId="4" borderId="45" xfId="0" applyFont="1" applyFill="1" applyBorder="1"/>
    <xf numFmtId="0" fontId="29" fillId="3" borderId="46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left" vertical="center" wrapText="1" indent="1"/>
    </xf>
    <xf numFmtId="168" fontId="127" fillId="16" borderId="53" xfId="0" applyNumberFormat="1" applyFont="1" applyFill="1" applyBorder="1" applyAlignment="1">
      <alignment horizontal="center" vertical="center"/>
    </xf>
    <xf numFmtId="0" fontId="131" fillId="0" borderId="40" xfId="0" applyFont="1" applyBorder="1"/>
    <xf numFmtId="0" fontId="0" fillId="0" borderId="45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191" fillId="0" borderId="45" xfId="0" applyFont="1" applyBorder="1" applyAlignment="1">
      <alignment horizontal="center"/>
    </xf>
    <xf numFmtId="0" fontId="0" fillId="0" borderId="51" xfId="0" applyBorder="1" applyAlignment="1">
      <alignment horizontal="center" wrapText="1"/>
    </xf>
    <xf numFmtId="0" fontId="0" fillId="0" borderId="44" xfId="0" applyFont="1" applyFill="1" applyBorder="1"/>
    <xf numFmtId="0" fontId="129" fillId="10" borderId="46" xfId="0" applyFont="1" applyFill="1" applyBorder="1" applyAlignment="1">
      <alignment horizontal="center" vertical="center" wrapText="1"/>
    </xf>
    <xf numFmtId="0" fontId="130" fillId="0" borderId="4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 indent="1"/>
    </xf>
    <xf numFmtId="0" fontId="191" fillId="0" borderId="0" xfId="0" applyFont="1" applyBorder="1" applyAlignment="1">
      <alignment horizontal="center"/>
    </xf>
    <xf numFmtId="0" fontId="3" fillId="0" borderId="48" xfId="0" applyFont="1" applyFill="1" applyBorder="1" applyAlignment="1">
      <alignment horizontal="left" vertical="center" wrapText="1" indent="1"/>
    </xf>
    <xf numFmtId="0" fontId="132" fillId="0" borderId="45" xfId="0" applyFont="1" applyBorder="1"/>
    <xf numFmtId="0" fontId="0" fillId="0" borderId="45" xfId="0" applyFont="1" applyFill="1" applyBorder="1"/>
    <xf numFmtId="0" fontId="0" fillId="0" borderId="50" xfId="0" applyBorder="1" applyAlignment="1">
      <alignment horizontal="center"/>
    </xf>
    <xf numFmtId="0" fontId="53" fillId="0" borderId="43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/>
    </xf>
    <xf numFmtId="0" fontId="54" fillId="0" borderId="40" xfId="0" applyFont="1" applyFill="1" applyBorder="1" applyAlignment="1">
      <alignment vertical="center"/>
    </xf>
    <xf numFmtId="0" fontId="146" fillId="0" borderId="46" xfId="0" applyFont="1" applyBorder="1" applyAlignment="1">
      <alignment horizontal="center"/>
    </xf>
    <xf numFmtId="0" fontId="147" fillId="0" borderId="52" xfId="0" applyFont="1" applyFill="1" applyBorder="1" applyAlignment="1">
      <alignment horizontal="center" vertical="center" wrapText="1"/>
    </xf>
    <xf numFmtId="170" fontId="12" fillId="0" borderId="46" xfId="1" quotePrefix="1" applyNumberFormat="1" applyFont="1" applyBorder="1" applyAlignment="1">
      <alignment horizontal="center" vertical="center"/>
    </xf>
    <xf numFmtId="174" fontId="125" fillId="0" borderId="53" xfId="0" applyNumberFormat="1" applyFont="1" applyFill="1" applyBorder="1" applyAlignment="1">
      <alignment horizontal="right" vertical="center" indent="1"/>
    </xf>
    <xf numFmtId="0" fontId="142" fillId="0" borderId="0" xfId="0" applyFont="1" applyBorder="1"/>
    <xf numFmtId="0" fontId="154" fillId="0" borderId="45" xfId="0" applyFont="1" applyBorder="1"/>
    <xf numFmtId="10" fontId="180" fillId="0" borderId="52" xfId="0" applyNumberFormat="1" applyFont="1" applyBorder="1" applyAlignment="1">
      <alignment horizontal="center" vertical="center"/>
    </xf>
    <xf numFmtId="0" fontId="15" fillId="0" borderId="46" xfId="0" quotePrefix="1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3" fontId="41" fillId="0" borderId="52" xfId="1" applyNumberFormat="1" applyFont="1" applyFill="1" applyBorder="1" applyAlignment="1">
      <alignment horizontal="right" vertical="center" wrapText="1" indent="2"/>
    </xf>
    <xf numFmtId="0" fontId="13" fillId="0" borderId="46" xfId="0" quotePrefix="1" applyFont="1" applyBorder="1" applyAlignment="1">
      <alignment horizontal="center" vertical="center"/>
    </xf>
    <xf numFmtId="0" fontId="132" fillId="0" borderId="0" xfId="0" applyFont="1" applyBorder="1" applyAlignment="1">
      <alignment horizontal="left" vertical="top" wrapText="1"/>
    </xf>
    <xf numFmtId="0" fontId="132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center" vertical="center"/>
    </xf>
    <xf numFmtId="3" fontId="41" fillId="0" borderId="52" xfId="1" applyNumberFormat="1" applyFont="1" applyFill="1" applyBorder="1" applyAlignment="1">
      <alignment horizontal="right" vertical="center" wrapText="1" indent="1"/>
    </xf>
    <xf numFmtId="0" fontId="8" fillId="0" borderId="46" xfId="0" quotePrefix="1" applyFont="1" applyBorder="1" applyAlignment="1">
      <alignment horizontal="center" vertical="center"/>
    </xf>
    <xf numFmtId="0" fontId="179" fillId="0" borderId="45" xfId="0" applyFont="1" applyBorder="1" applyAlignment="1">
      <alignment horizontal="center" vertical="center"/>
    </xf>
    <xf numFmtId="0" fontId="132" fillId="0" borderId="0" xfId="0" applyFont="1" applyBorder="1" applyAlignment="1">
      <alignment horizontal="left" vertical="center" wrapText="1"/>
    </xf>
    <xf numFmtId="0" fontId="132" fillId="0" borderId="45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top"/>
    </xf>
    <xf numFmtId="0" fontId="185" fillId="0" borderId="41" xfId="0" applyFont="1" applyFill="1" applyBorder="1" applyAlignment="1">
      <alignment vertical="center"/>
    </xf>
    <xf numFmtId="0" fontId="182" fillId="0" borderId="41" xfId="0" applyFont="1" applyFill="1" applyBorder="1"/>
    <xf numFmtId="0" fontId="182" fillId="0" borderId="44" xfId="0" applyFont="1" applyFill="1" applyBorder="1"/>
    <xf numFmtId="0" fontId="145" fillId="14" borderId="40" xfId="0" applyFont="1" applyFill="1" applyBorder="1" applyAlignment="1">
      <alignment vertical="center"/>
    </xf>
    <xf numFmtId="0" fontId="145" fillId="14" borderId="0" xfId="0" applyFont="1" applyFill="1" applyBorder="1" applyAlignment="1">
      <alignment vertical="center"/>
    </xf>
    <xf numFmtId="0" fontId="0" fillId="14" borderId="0" xfId="0" applyFill="1" applyBorder="1"/>
    <xf numFmtId="0" fontId="0" fillId="14" borderId="45" xfId="0" applyFill="1" applyBorder="1"/>
    <xf numFmtId="0" fontId="0" fillId="0" borderId="0" xfId="0" applyBorder="1" applyAlignment="1">
      <alignment vertical="top"/>
    </xf>
    <xf numFmtId="1" fontId="151" fillId="12" borderId="56" xfId="6" applyNumberFormat="1" applyFont="1" applyFill="1" applyBorder="1" applyAlignment="1">
      <alignment vertical="top"/>
    </xf>
    <xf numFmtId="0" fontId="0" fillId="0" borderId="0" xfId="0" applyBorder="1" applyAlignment="1">
      <alignment horizontal="right"/>
    </xf>
    <xf numFmtId="14" fontId="130" fillId="0" borderId="0" xfId="0" applyNumberFormat="1" applyFont="1" applyFill="1" applyBorder="1"/>
    <xf numFmtId="14" fontId="130" fillId="0" borderId="45" xfId="0" applyNumberFormat="1" applyFont="1" applyFill="1" applyBorder="1"/>
    <xf numFmtId="0" fontId="143" fillId="0" borderId="0" xfId="0" applyFont="1" applyBorder="1" applyAlignment="1">
      <alignment horizontal="center"/>
    </xf>
    <xf numFmtId="0" fontId="130" fillId="0" borderId="0" xfId="0" applyFont="1" applyBorder="1" applyAlignment="1">
      <alignment horizontal="center"/>
    </xf>
    <xf numFmtId="0" fontId="0" fillId="0" borderId="40" xfId="0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45" xfId="0" applyBorder="1" applyAlignment="1">
      <alignment vertical="center"/>
    </xf>
    <xf numFmtId="16" fontId="132" fillId="0" borderId="40" xfId="0" quotePrefix="1" applyNumberFormat="1" applyFont="1" applyBorder="1" applyAlignment="1">
      <alignment horizontal="right" vertical="center"/>
    </xf>
    <xf numFmtId="174" fontId="143" fillId="0" borderId="45" xfId="0" applyNumberFormat="1" applyFont="1" applyBorder="1" applyAlignment="1">
      <alignment vertical="center"/>
    </xf>
    <xf numFmtId="174" fontId="143" fillId="0" borderId="52" xfId="0" applyNumberFormat="1" applyFont="1" applyFill="1" applyBorder="1" applyAlignment="1">
      <alignment vertical="center"/>
    </xf>
    <xf numFmtId="174" fontId="0" fillId="0" borderId="45" xfId="0" applyNumberFormat="1" applyBorder="1" applyAlignment="1">
      <alignment vertical="center"/>
    </xf>
    <xf numFmtId="0" fontId="153" fillId="0" borderId="40" xfId="0" applyFont="1" applyFill="1" applyBorder="1" applyAlignment="1">
      <alignment horizontal="left" vertical="center"/>
    </xf>
    <xf numFmtId="0" fontId="15" fillId="0" borderId="40" xfId="0" applyFont="1" applyFill="1" applyBorder="1" applyAlignment="1">
      <alignment horizontal="left" vertical="top"/>
    </xf>
    <xf numFmtId="0" fontId="154" fillId="0" borderId="0" xfId="0" applyFont="1" applyBorder="1" applyAlignment="1">
      <alignment horizontal="center"/>
    </xf>
    <xf numFmtId="0" fontId="154" fillId="0" borderId="45" xfId="0" applyFont="1" applyBorder="1" applyAlignment="1">
      <alignment horizontal="center"/>
    </xf>
    <xf numFmtId="0" fontId="0" fillId="0" borderId="40" xfId="0" applyBorder="1" applyAlignment="1">
      <alignment vertical="top"/>
    </xf>
    <xf numFmtId="0" fontId="130" fillId="0" borderId="0" xfId="0" applyFont="1" applyBorder="1"/>
    <xf numFmtId="0" fontId="0" fillId="0" borderId="0" xfId="0" applyBorder="1" applyAlignment="1">
      <alignment horizontal="center" wrapText="1"/>
    </xf>
    <xf numFmtId="0" fontId="0" fillId="15" borderId="57" xfId="0" applyFill="1" applyBorder="1"/>
    <xf numFmtId="0" fontId="130" fillId="0" borderId="0" xfId="0" applyFont="1" applyBorder="1" applyAlignment="1">
      <alignment wrapText="1"/>
    </xf>
    <xf numFmtId="1" fontId="151" fillId="12" borderId="45" xfId="6" applyNumberFormat="1" applyFont="1" applyFill="1" applyBorder="1" applyAlignment="1">
      <alignment vertical="top"/>
    </xf>
    <xf numFmtId="0" fontId="139" fillId="0" borderId="0" xfId="0" applyFont="1" applyBorder="1" applyAlignment="1">
      <alignment vertical="center" wrapText="1"/>
    </xf>
    <xf numFmtId="14" fontId="181" fillId="0" borderId="0" xfId="0" applyNumberFormat="1" applyFont="1" applyFill="1" applyBorder="1"/>
    <xf numFmtId="14" fontId="181" fillId="0" borderId="45" xfId="0" applyNumberFormat="1" applyFont="1" applyFill="1" applyBorder="1"/>
    <xf numFmtId="0" fontId="130" fillId="0" borderId="45" xfId="0" applyFont="1" applyBorder="1" applyAlignment="1">
      <alignment horizontal="center"/>
    </xf>
    <xf numFmtId="0" fontId="11" fillId="0" borderId="40" xfId="0" applyFont="1" applyBorder="1" applyAlignment="1">
      <alignment horizontal="right" vertical="center"/>
    </xf>
    <xf numFmtId="0" fontId="143" fillId="0" borderId="40" xfId="0" applyFont="1" applyBorder="1" applyAlignment="1">
      <alignment vertical="center"/>
    </xf>
    <xf numFmtId="168" fontId="143" fillId="0" borderId="45" xfId="0" applyNumberFormat="1" applyFont="1" applyBorder="1"/>
    <xf numFmtId="169" fontId="139" fillId="0" borderId="0" xfId="0" applyNumberFormat="1" applyFont="1" applyBorder="1"/>
    <xf numFmtId="166" fontId="139" fillId="0" borderId="0" xfId="5" applyNumberFormat="1" applyFont="1" applyBorder="1"/>
    <xf numFmtId="166" fontId="139" fillId="0" borderId="45" xfId="5" applyNumberFormat="1" applyFont="1" applyBorder="1"/>
    <xf numFmtId="166" fontId="139" fillId="0" borderId="0" xfId="5" applyNumberFormat="1" applyFont="1" applyBorder="1" applyAlignment="1">
      <alignment vertical="center"/>
    </xf>
    <xf numFmtId="166" fontId="139" fillId="0" borderId="45" xfId="5" applyNumberFormat="1" applyFont="1" applyBorder="1" applyAlignment="1">
      <alignment vertical="center"/>
    </xf>
    <xf numFmtId="169" fontId="190" fillId="0" borderId="0" xfId="0" applyNumberFormat="1" applyFont="1" applyBorder="1" applyAlignment="1">
      <alignment wrapText="1"/>
    </xf>
    <xf numFmtId="169" fontId="190" fillId="0" borderId="45" xfId="0" applyNumberFormat="1" applyFont="1" applyBorder="1" applyAlignment="1">
      <alignment wrapText="1"/>
    </xf>
    <xf numFmtId="0" fontId="153" fillId="0" borderId="40" xfId="0" applyFont="1" applyFill="1" applyBorder="1" applyAlignment="1">
      <alignment horizontal="left" vertical="top"/>
    </xf>
    <xf numFmtId="0" fontId="0" fillId="0" borderId="0" xfId="0" applyBorder="1" applyAlignment="1">
      <alignment wrapText="1"/>
    </xf>
    <xf numFmtId="0" fontId="0" fillId="0" borderId="50" xfId="0" applyBorder="1" applyAlignment="1">
      <alignment horizontal="center" wrapText="1"/>
    </xf>
    <xf numFmtId="0" fontId="33" fillId="0" borderId="44" xfId="0" applyFont="1" applyFill="1" applyBorder="1" applyAlignment="1">
      <alignment vertical="center"/>
    </xf>
    <xf numFmtId="0" fontId="146" fillId="0" borderId="46" xfId="0" applyFont="1" applyBorder="1"/>
    <xf numFmtId="0" fontId="154" fillId="0" borderId="45" xfId="0" applyFont="1" applyBorder="1" applyAlignment="1">
      <alignment horizontal="center" vertical="center"/>
    </xf>
    <xf numFmtId="10" fontId="148" fillId="0" borderId="55" xfId="0" applyNumberFormat="1" applyFont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 wrapText="1"/>
    </xf>
    <xf numFmtId="4" fontId="41" fillId="0" borderId="52" xfId="1" applyNumberFormat="1" applyFont="1" applyFill="1" applyBorder="1" applyAlignment="1">
      <alignment horizontal="right" vertical="center" wrapText="1" indent="1"/>
    </xf>
    <xf numFmtId="0" fontId="143" fillId="13" borderId="55" xfId="0" applyFont="1" applyFill="1" applyBorder="1" applyAlignment="1">
      <alignment vertical="center"/>
    </xf>
    <xf numFmtId="14" fontId="181" fillId="0" borderId="0" xfId="0" applyNumberFormat="1" applyFont="1" applyFill="1" applyBorder="1" applyAlignment="1">
      <alignment horizontal="center"/>
    </xf>
    <xf numFmtId="14" fontId="181" fillId="0" borderId="45" xfId="0" applyNumberFormat="1" applyFont="1" applyFill="1" applyBorder="1" applyAlignment="1">
      <alignment horizontal="center"/>
    </xf>
    <xf numFmtId="16" fontId="132" fillId="0" borderId="40" xfId="0" quotePrefix="1" applyNumberFormat="1" applyFont="1" applyBorder="1" applyAlignment="1">
      <alignment horizontal="right"/>
    </xf>
    <xf numFmtId="174" fontId="143" fillId="0" borderId="45" xfId="0" applyNumberFormat="1" applyFont="1" applyBorder="1"/>
    <xf numFmtId="174" fontId="143" fillId="0" borderId="45" xfId="0" applyNumberFormat="1" applyFont="1" applyBorder="1" applyAlignment="1">
      <alignment vertical="top"/>
    </xf>
    <xf numFmtId="174" fontId="143" fillId="0" borderId="52" xfId="0" applyNumberFormat="1" applyFont="1" applyFill="1" applyBorder="1" applyAlignment="1"/>
    <xf numFmtId="4" fontId="0" fillId="0" borderId="41" xfId="0" applyNumberFormat="1" applyFont="1" applyFill="1" applyBorder="1"/>
    <xf numFmtId="14" fontId="166" fillId="0" borderId="0" xfId="0" applyNumberFormat="1" applyFont="1" applyFill="1" applyBorder="1"/>
    <xf numFmtId="14" fontId="166" fillId="0" borderId="45" xfId="0" applyNumberFormat="1" applyFont="1" applyFill="1" applyBorder="1"/>
    <xf numFmtId="0" fontId="0" fillId="15" borderId="55" xfId="0" applyFill="1" applyBorder="1"/>
    <xf numFmtId="1" fontId="151" fillId="12" borderId="52" xfId="6" applyNumberFormat="1" applyFont="1" applyFill="1" applyBorder="1" applyAlignment="1">
      <alignment vertical="top"/>
    </xf>
    <xf numFmtId="0" fontId="11" fillId="0" borderId="40" xfId="0" applyFont="1" applyBorder="1" applyAlignment="1">
      <alignment horizontal="right"/>
    </xf>
    <xf numFmtId="0" fontId="11" fillId="0" borderId="40" xfId="0" applyFont="1" applyBorder="1" applyAlignment="1">
      <alignment horizontal="right" vertical="top"/>
    </xf>
    <xf numFmtId="0" fontId="187" fillId="0" borderId="41" xfId="0" applyFont="1" applyFill="1" applyBorder="1"/>
    <xf numFmtId="0" fontId="187" fillId="0" borderId="44" xfId="0" applyFont="1" applyFill="1" applyBorder="1"/>
    <xf numFmtId="0" fontId="143" fillId="13" borderId="55" xfId="0" applyFont="1" applyFill="1" applyBorder="1" applyAlignment="1">
      <alignment horizontal="center" vertical="center"/>
    </xf>
    <xf numFmtId="1" fontId="156" fillId="0" borderId="45" xfId="6" applyNumberFormat="1" applyFont="1" applyFill="1" applyBorder="1" applyAlignment="1">
      <alignment horizontal="center" vertical="top"/>
    </xf>
    <xf numFmtId="0" fontId="0" fillId="0" borderId="54" xfId="0" applyBorder="1"/>
    <xf numFmtId="166" fontId="0" fillId="0" borderId="45" xfId="5" applyNumberFormat="1" applyFont="1" applyFill="1" applyBorder="1" applyAlignment="1">
      <alignment vertical="center"/>
    </xf>
    <xf numFmtId="0" fontId="132" fillId="0" borderId="61" xfId="0" quotePrefix="1" applyFont="1" applyBorder="1" applyAlignment="1">
      <alignment horizontal="right"/>
    </xf>
    <xf numFmtId="171" fontId="156" fillId="0" borderId="62" xfId="6" applyNumberFormat="1" applyFont="1" applyFill="1" applyBorder="1" applyAlignment="1">
      <alignment vertical="top"/>
    </xf>
    <xf numFmtId="1" fontId="150" fillId="0" borderId="45" xfId="6" applyNumberFormat="1" applyFont="1" applyFill="1" applyBorder="1" applyAlignment="1">
      <alignment vertical="top"/>
    </xf>
    <xf numFmtId="0" fontId="169" fillId="0" borderId="0" xfId="0" applyFont="1" applyBorder="1" applyAlignment="1">
      <alignment vertical="top"/>
    </xf>
    <xf numFmtId="0" fontId="143" fillId="0" borderId="0" xfId="0" applyFont="1" applyBorder="1" applyAlignment="1">
      <alignment horizontal="right"/>
    </xf>
    <xf numFmtId="164" fontId="150" fillId="0" borderId="45" xfId="6" applyNumberFormat="1" applyFont="1" applyFill="1" applyBorder="1" applyAlignment="1">
      <alignment vertical="top"/>
    </xf>
    <xf numFmtId="0" fontId="143" fillId="0" borderId="54" xfId="0" applyFont="1" applyFill="1" applyBorder="1"/>
    <xf numFmtId="164" fontId="150" fillId="0" borderId="57" xfId="6" applyNumberFormat="1" applyFont="1" applyFill="1" applyBorder="1" applyAlignment="1">
      <alignment vertical="top"/>
    </xf>
    <xf numFmtId="0" fontId="132" fillId="0" borderId="40" xfId="0" quotePrefix="1" applyFont="1" applyFill="1" applyBorder="1" applyAlignment="1">
      <alignment horizontal="right"/>
    </xf>
    <xf numFmtId="168" fontId="0" fillId="0" borderId="45" xfId="0" applyNumberFormat="1" applyFill="1" applyBorder="1" applyAlignment="1"/>
    <xf numFmtId="0" fontId="0" fillId="0" borderId="61" xfId="0" applyFill="1" applyBorder="1"/>
    <xf numFmtId="168" fontId="143" fillId="0" borderId="62" xfId="0" applyNumberFormat="1" applyFont="1" applyFill="1" applyBorder="1" applyAlignment="1"/>
    <xf numFmtId="0" fontId="163" fillId="0" borderId="40" xfId="0" applyFont="1" applyFill="1" applyBorder="1"/>
    <xf numFmtId="168" fontId="163" fillId="0" borderId="45" xfId="0" applyNumberFormat="1" applyFont="1" applyFill="1" applyBorder="1" applyAlignment="1"/>
    <xf numFmtId="164" fontId="157" fillId="0" borderId="57" xfId="6" applyNumberFormat="1" applyFont="1" applyFill="1" applyBorder="1" applyAlignment="1">
      <alignment vertical="top"/>
    </xf>
    <xf numFmtId="0" fontId="132" fillId="0" borderId="40" xfId="0" quotePrefix="1" applyFont="1" applyFill="1" applyBorder="1" applyAlignment="1">
      <alignment horizontal="right" vertical="top"/>
    </xf>
    <xf numFmtId="0" fontId="0" fillId="0" borderId="40" xfId="0" applyFill="1" applyBorder="1"/>
    <xf numFmtId="169" fontId="0" fillId="0" borderId="0" xfId="0" applyNumberFormat="1" applyFont="1" applyFill="1" applyBorder="1"/>
    <xf numFmtId="168" fontId="143" fillId="0" borderId="45" xfId="0" applyNumberFormat="1" applyFont="1" applyFill="1" applyBorder="1"/>
    <xf numFmtId="164" fontId="158" fillId="0" borderId="57" xfId="6" applyNumberFormat="1" applyFont="1" applyFill="1" applyBorder="1" applyAlignment="1">
      <alignment vertical="top"/>
    </xf>
    <xf numFmtId="0" fontId="132" fillId="0" borderId="61" xfId="0" quotePrefix="1" applyFont="1" applyFill="1" applyBorder="1" applyAlignment="1">
      <alignment horizontal="right"/>
    </xf>
    <xf numFmtId="0" fontId="0" fillId="0" borderId="63" xfId="0" applyFill="1" applyBorder="1"/>
    <xf numFmtId="168" fontId="143" fillId="0" borderId="64" xfId="0" applyNumberFormat="1" applyFont="1" applyFill="1" applyBorder="1" applyAlignment="1"/>
    <xf numFmtId="164" fontId="143" fillId="0" borderId="45" xfId="0" applyNumberFormat="1" applyFont="1" applyFill="1" applyBorder="1"/>
    <xf numFmtId="168" fontId="0" fillId="0" borderId="57" xfId="0" applyNumberFormat="1" applyFill="1" applyBorder="1"/>
    <xf numFmtId="168" fontId="0" fillId="0" borderId="45" xfId="0" applyNumberFormat="1" applyFill="1" applyBorder="1"/>
    <xf numFmtId="0" fontId="0" fillId="0" borderId="62" xfId="0" applyFill="1" applyBorder="1"/>
    <xf numFmtId="0" fontId="186" fillId="0" borderId="40" xfId="0" applyFont="1" applyFill="1" applyBorder="1"/>
    <xf numFmtId="4" fontId="143" fillId="0" borderId="0" xfId="0" applyNumberFormat="1" applyFont="1" applyBorder="1" applyAlignment="1">
      <alignment horizontal="right"/>
    </xf>
    <xf numFmtId="4" fontId="0" fillId="0" borderId="0" xfId="0" applyNumberFormat="1" applyBorder="1"/>
    <xf numFmtId="0" fontId="129" fillId="10" borderId="52" xfId="0" applyFont="1" applyFill="1" applyBorder="1" applyAlignment="1">
      <alignment horizontal="center" vertical="center" wrapText="1"/>
    </xf>
    <xf numFmtId="0" fontId="23" fillId="0" borderId="40" xfId="2" applyFont="1" applyFill="1" applyBorder="1"/>
    <xf numFmtId="0" fontId="18" fillId="0" borderId="46" xfId="2" applyFont="1" applyFill="1" applyBorder="1" applyAlignment="1">
      <alignment vertical="center"/>
    </xf>
    <xf numFmtId="0" fontId="116" fillId="0" borderId="46" xfId="2" applyFont="1" applyFill="1" applyBorder="1" applyAlignment="1">
      <alignment vertical="center"/>
    </xf>
    <xf numFmtId="0" fontId="19" fillId="4" borderId="40" xfId="0" applyFont="1" applyFill="1" applyBorder="1" applyAlignment="1">
      <alignment horizontal="left" vertical="top"/>
    </xf>
    <xf numFmtId="0" fontId="21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6" borderId="46" xfId="2" applyFont="1" applyFill="1" applyBorder="1" applyAlignment="1">
      <alignment vertical="center" wrapText="1"/>
    </xf>
    <xf numFmtId="0" fontId="122" fillId="9" borderId="40" xfId="0" applyFont="1" applyFill="1" applyBorder="1" applyAlignment="1">
      <alignment horizontal="left" vertical="top"/>
    </xf>
    <xf numFmtId="0" fontId="123" fillId="9" borderId="0" xfId="0" applyFont="1" applyFill="1" applyBorder="1" applyAlignment="1">
      <alignment vertical="center"/>
    </xf>
    <xf numFmtId="0" fontId="122" fillId="9" borderId="45" xfId="0" applyFont="1" applyFill="1" applyBorder="1" applyAlignment="1">
      <alignment vertical="center"/>
    </xf>
    <xf numFmtId="0" fontId="134" fillId="11" borderId="46" xfId="0" applyFont="1" applyFill="1" applyBorder="1" applyAlignment="1">
      <alignment horizontal="center" vertical="center" wrapText="1"/>
    </xf>
    <xf numFmtId="0" fontId="134" fillId="11" borderId="52" xfId="0" applyFont="1" applyFill="1" applyBorder="1" applyAlignment="1">
      <alignment horizontal="center" vertical="center" wrapText="1"/>
    </xf>
    <xf numFmtId="0" fontId="135" fillId="0" borderId="46" xfId="0" applyFont="1" applyBorder="1" applyAlignment="1">
      <alignment horizontal="left" vertical="center" wrapText="1" indent="2"/>
    </xf>
    <xf numFmtId="0" fontId="134" fillId="0" borderId="40" xfId="0" applyFont="1" applyBorder="1" applyAlignment="1">
      <alignment horizontal="left" vertical="center" wrapText="1" indent="2"/>
    </xf>
    <xf numFmtId="0" fontId="136" fillId="0" borderId="45" xfId="0" applyFont="1" applyBorder="1" applyAlignment="1">
      <alignment horizontal="center" vertical="center" wrapText="1"/>
    </xf>
    <xf numFmtId="0" fontId="133" fillId="0" borderId="40" xfId="2" applyFont="1" applyFill="1" applyBorder="1"/>
    <xf numFmtId="0" fontId="133" fillId="0" borderId="0" xfId="2" applyFont="1" applyFill="1" applyBorder="1"/>
    <xf numFmtId="0" fontId="135" fillId="0" borderId="46" xfId="0" applyFont="1" applyBorder="1" applyAlignment="1">
      <alignment horizontal="left" vertical="center" wrapText="1" indent="1"/>
    </xf>
    <xf numFmtId="3" fontId="137" fillId="0" borderId="52" xfId="0" applyNumberFormat="1" applyFont="1" applyBorder="1" applyAlignment="1">
      <alignment horizontal="center" vertical="center" wrapText="1"/>
    </xf>
    <xf numFmtId="0" fontId="137" fillId="0" borderId="52" xfId="0" applyFont="1" applyBorder="1" applyAlignment="1">
      <alignment horizontal="center" vertical="center" wrapText="1"/>
    </xf>
    <xf numFmtId="0" fontId="0" fillId="0" borderId="45" xfId="0" applyBorder="1" applyAlignment="1">
      <alignment vertical="top"/>
    </xf>
    <xf numFmtId="0" fontId="192" fillId="0" borderId="0" xfId="0" applyFont="1" applyBorder="1" applyAlignment="1">
      <alignment horizontal="center" vertical="center"/>
    </xf>
    <xf numFmtId="0" fontId="153" fillId="0" borderId="40" xfId="0" applyFont="1" applyBorder="1"/>
    <xf numFmtId="0" fontId="0" fillId="0" borderId="4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45" xfId="0" applyBorder="1" applyAlignment="1"/>
    <xf numFmtId="0" fontId="0" fillId="0" borderId="0" xfId="0" applyBorder="1" applyAlignment="1">
      <alignment horizontal="left" indent="14"/>
    </xf>
    <xf numFmtId="0" fontId="0" fillId="0" borderId="45" xfId="0" applyBorder="1" applyAlignment="1">
      <alignment horizontal="left" indent="14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wrapText="1" indent="15"/>
    </xf>
    <xf numFmtId="0" fontId="29" fillId="3" borderId="46" xfId="0" applyFont="1" applyFill="1" applyBorder="1" applyAlignment="1">
      <alignment horizontal="left" vertical="center" wrapText="1" indent="1"/>
    </xf>
    <xf numFmtId="0" fontId="0" fillId="0" borderId="40" xfId="0" applyBorder="1" applyAlignment="1">
      <alignment vertical="top" wrapText="1"/>
    </xf>
    <xf numFmtId="0" fontId="23" fillId="0" borderId="41" xfId="2" applyFont="1" applyFill="1" applyBorder="1"/>
    <xf numFmtId="0" fontId="23" fillId="0" borderId="44" xfId="2" applyFont="1" applyFill="1" applyBorder="1"/>
    <xf numFmtId="0" fontId="23" fillId="0" borderId="45" xfId="2" applyFont="1" applyFill="1" applyBorder="1"/>
    <xf numFmtId="0" fontId="19" fillId="4" borderId="40" xfId="0" applyFont="1" applyFill="1" applyBorder="1" applyAlignment="1">
      <alignment vertical="center"/>
    </xf>
    <xf numFmtId="0" fontId="21" fillId="4" borderId="45" xfId="0" applyFont="1" applyFill="1" applyBorder="1" applyAlignment="1">
      <alignment vertical="center"/>
    </xf>
    <xf numFmtId="0" fontId="0" fillId="0" borderId="68" xfId="0" applyBorder="1"/>
    <xf numFmtId="0" fontId="61" fillId="2" borderId="70" xfId="2" applyFont="1" applyFill="1" applyBorder="1"/>
    <xf numFmtId="0" fontId="61" fillId="2" borderId="70" xfId="2" applyFont="1" applyFill="1" applyBorder="1" applyAlignment="1">
      <alignment horizontal="center" vertical="center"/>
    </xf>
    <xf numFmtId="0" fontId="61" fillId="2" borderId="56" xfId="2" applyFont="1" applyFill="1" applyBorder="1"/>
    <xf numFmtId="0" fontId="61" fillId="0" borderId="46" xfId="2" applyFont="1" applyFill="1" applyBorder="1" applyAlignment="1">
      <alignment vertical="center" wrapText="1"/>
    </xf>
    <xf numFmtId="165" fontId="61" fillId="6" borderId="55" xfId="2" applyNumberFormat="1" applyFont="1" applyFill="1" applyBorder="1" applyAlignment="1">
      <alignment vertical="center"/>
    </xf>
    <xf numFmtId="0" fontId="61" fillId="0" borderId="73" xfId="2" applyFont="1" applyFill="1" applyBorder="1" applyAlignment="1">
      <alignment horizontal="left" vertical="center" wrapText="1"/>
    </xf>
    <xf numFmtId="3" fontId="63" fillId="0" borderId="74" xfId="2" applyNumberFormat="1" applyFont="1" applyFill="1" applyBorder="1" applyAlignment="1">
      <alignment horizontal="right" vertical="center"/>
    </xf>
    <xf numFmtId="0" fontId="61" fillId="0" borderId="75" xfId="2" applyFont="1" applyFill="1" applyBorder="1" applyAlignment="1">
      <alignment vertical="center" wrapText="1"/>
    </xf>
    <xf numFmtId="0" fontId="61" fillId="0" borderId="76" xfId="2" applyFont="1" applyFill="1" applyBorder="1" applyAlignment="1">
      <alignment vertical="center"/>
    </xf>
    <xf numFmtId="3" fontId="61" fillId="0" borderId="52" xfId="2" applyNumberFormat="1" applyFont="1" applyFill="1" applyBorder="1" applyAlignment="1">
      <alignment vertical="center"/>
    </xf>
    <xf numFmtId="4" fontId="61" fillId="6" borderId="77" xfId="2" applyNumberFormat="1" applyFont="1" applyFill="1" applyBorder="1" applyAlignment="1">
      <alignment vertical="center"/>
    </xf>
    <xf numFmtId="0" fontId="61" fillId="0" borderId="46" xfId="2" applyFont="1" applyFill="1" applyBorder="1" applyAlignment="1">
      <alignment horizontal="left" vertical="center" wrapText="1"/>
    </xf>
    <xf numFmtId="4" fontId="61" fillId="6" borderId="45" xfId="2" applyNumberFormat="1" applyFont="1" applyFill="1" applyBorder="1" applyAlignment="1">
      <alignment vertical="center"/>
    </xf>
    <xf numFmtId="0" fontId="61" fillId="0" borderId="65" xfId="2" applyFont="1" applyFill="1" applyBorder="1" applyAlignment="1">
      <alignment horizontal="left" vertical="center" wrapText="1"/>
    </xf>
    <xf numFmtId="4" fontId="61" fillId="6" borderId="62" xfId="2" applyNumberFormat="1" applyFont="1" applyFill="1" applyBorder="1" applyAlignment="1">
      <alignment vertical="center"/>
    </xf>
    <xf numFmtId="3" fontId="62" fillId="0" borderId="56" xfId="2" applyNumberFormat="1" applyFont="1" applyFill="1" applyBorder="1" applyAlignment="1">
      <alignment vertical="center"/>
    </xf>
    <xf numFmtId="0" fontId="61" fillId="0" borderId="65" xfId="2" applyFont="1" applyFill="1" applyBorder="1" applyAlignment="1">
      <alignment vertical="center" wrapText="1"/>
    </xf>
    <xf numFmtId="3" fontId="62" fillId="0" borderId="60" xfId="2" applyNumberFormat="1" applyFont="1" applyFill="1" applyBorder="1" applyAlignment="1">
      <alignment vertical="center"/>
    </xf>
    <xf numFmtId="0" fontId="61" fillId="0" borderId="73" xfId="2" applyFont="1" applyFill="1" applyBorder="1" applyAlignment="1">
      <alignment vertical="center" wrapText="1"/>
    </xf>
    <xf numFmtId="3" fontId="63" fillId="0" borderId="74" xfId="2" applyNumberFormat="1" applyFont="1" applyFill="1" applyBorder="1" applyAlignment="1">
      <alignment vertical="center"/>
    </xf>
    <xf numFmtId="4" fontId="64" fillId="0" borderId="78" xfId="2" applyNumberFormat="1" applyFont="1" applyFill="1" applyBorder="1" applyAlignment="1">
      <alignment vertical="center"/>
    </xf>
    <xf numFmtId="0" fontId="0" fillId="0" borderId="49" xfId="0" applyBorder="1" applyAlignment="1">
      <alignment horizontal="center"/>
    </xf>
    <xf numFmtId="0" fontId="0" fillId="0" borderId="50" xfId="0" applyFill="1" applyBorder="1"/>
    <xf numFmtId="0" fontId="27" fillId="0" borderId="50" xfId="0" applyFont="1" applyBorder="1"/>
    <xf numFmtId="0" fontId="129" fillId="0" borderId="40" xfId="0" applyFont="1" applyBorder="1"/>
    <xf numFmtId="0" fontId="0" fillId="0" borderId="40" xfId="0" applyBorder="1" applyAlignment="1">
      <alignment horizontal="left" vertical="center" indent="1"/>
    </xf>
    <xf numFmtId="0" fontId="0" fillId="0" borderId="45" xfId="0" applyBorder="1" applyAlignment="1">
      <alignment vertical="center" wrapText="1"/>
    </xf>
    <xf numFmtId="0" fontId="0" fillId="0" borderId="51" xfId="0" applyBorder="1" applyAlignment="1">
      <alignment horizontal="center"/>
    </xf>
    <xf numFmtId="0" fontId="0" fillId="0" borderId="40" xfId="0" applyBorder="1" applyAlignment="1">
      <alignment horizontal="left"/>
    </xf>
    <xf numFmtId="174" fontId="127" fillId="16" borderId="36" xfId="0" applyNumberFormat="1" applyFont="1" applyFill="1" applyBorder="1" applyAlignment="1" applyProtection="1">
      <alignment horizontal="right" vertical="center" indent="1"/>
      <protection locked="0"/>
    </xf>
    <xf numFmtId="168" fontId="127" fillId="16" borderId="53" xfId="0" applyNumberFormat="1" applyFont="1" applyFill="1" applyBorder="1" applyAlignment="1" applyProtection="1">
      <alignment horizontal="center" vertical="center"/>
      <protection locked="0"/>
    </xf>
    <xf numFmtId="10" fontId="125" fillId="16" borderId="53" xfId="5" applyNumberFormat="1" applyFont="1" applyFill="1" applyBorder="1" applyAlignment="1" applyProtection="1">
      <alignment horizontal="right" vertical="center" indent="1"/>
      <protection locked="0"/>
    </xf>
    <xf numFmtId="168" fontId="125" fillId="16" borderId="53" xfId="0" applyNumberFormat="1" applyFont="1" applyFill="1" applyBorder="1" applyAlignment="1" applyProtection="1">
      <alignment horizontal="right" vertical="center" indent="1"/>
      <protection locked="0"/>
    </xf>
    <xf numFmtId="168" fontId="125" fillId="16" borderId="36" xfId="0" applyNumberFormat="1" applyFont="1" applyFill="1" applyBorder="1" applyAlignment="1" applyProtection="1">
      <alignment horizontal="right" vertical="center"/>
      <protection locked="0"/>
    </xf>
    <xf numFmtId="174" fontId="125" fillId="16" borderId="53" xfId="0" applyNumberFormat="1" applyFont="1" applyFill="1" applyBorder="1" applyAlignment="1" applyProtection="1">
      <alignment horizontal="right" vertical="center" indent="1"/>
      <protection locked="0"/>
    </xf>
    <xf numFmtId="10" fontId="125" fillId="16" borderId="53" xfId="5" applyNumberFormat="1" applyFont="1" applyFill="1" applyBorder="1" applyAlignment="1" applyProtection="1">
      <alignment horizontal="right" vertical="center" indent="2"/>
      <protection locked="0"/>
    </xf>
    <xf numFmtId="168" fontId="125" fillId="16" borderId="36" xfId="0" applyNumberFormat="1" applyFont="1" applyFill="1" applyBorder="1" applyAlignment="1" applyProtection="1">
      <alignment horizontal="right" vertical="center" indent="2"/>
      <protection locked="0"/>
    </xf>
    <xf numFmtId="168" fontId="125" fillId="16" borderId="53" xfId="0" applyNumberFormat="1" applyFont="1" applyFill="1" applyBorder="1" applyAlignment="1" applyProtection="1">
      <alignment horizontal="right" vertical="center" indent="2"/>
      <protection locked="0"/>
    </xf>
    <xf numFmtId="174" fontId="0" fillId="16" borderId="36" xfId="0" applyNumberFormat="1" applyFill="1" applyBorder="1" applyAlignment="1" applyProtection="1">
      <alignment vertical="center"/>
      <protection locked="0"/>
    </xf>
    <xf numFmtId="174" fontId="0" fillId="16" borderId="53" xfId="0" applyNumberFormat="1" applyFill="1" applyBorder="1" applyAlignment="1" applyProtection="1">
      <alignment vertical="center"/>
      <protection locked="0"/>
    </xf>
    <xf numFmtId="10" fontId="41" fillId="16" borderId="59" xfId="1" applyNumberFormat="1" applyFont="1" applyFill="1" applyBorder="1" applyAlignment="1" applyProtection="1">
      <alignment horizontal="right" vertical="center" wrapText="1" indent="1"/>
      <protection locked="0"/>
    </xf>
    <xf numFmtId="167" fontId="41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41" fillId="16" borderId="59" xfId="1" applyNumberFormat="1" applyFont="1" applyFill="1" applyBorder="1" applyAlignment="1" applyProtection="1">
      <alignment horizontal="right" vertical="center" wrapText="1" indent="1"/>
      <protection locked="0"/>
    </xf>
    <xf numFmtId="167" fontId="41" fillId="16" borderId="59" xfId="1" applyNumberFormat="1" applyFont="1" applyFill="1" applyBorder="1" applyAlignment="1" applyProtection="1">
      <alignment horizontal="center" vertical="center" wrapText="1"/>
      <protection locked="0"/>
    </xf>
    <xf numFmtId="168" fontId="125" fillId="16" borderId="36" xfId="0" applyNumberFormat="1" applyFont="1" applyFill="1" applyBorder="1" applyAlignment="1" applyProtection="1">
      <alignment horizontal="center" vertical="center"/>
      <protection locked="0"/>
    </xf>
    <xf numFmtId="4" fontId="125" fillId="16" borderId="53" xfId="0" applyNumberFormat="1" applyFont="1" applyFill="1" applyBorder="1" applyAlignment="1" applyProtection="1">
      <alignment horizontal="right" vertical="center" indent="1"/>
      <protection locked="0"/>
    </xf>
    <xf numFmtId="174" fontId="0" fillId="16" borderId="36" xfId="0" applyNumberFormat="1" applyFill="1" applyBorder="1" applyAlignment="1" applyProtection="1">
      <protection locked="0"/>
    </xf>
    <xf numFmtId="168" fontId="0" fillId="16" borderId="36" xfId="0" applyNumberFormat="1" applyFill="1" applyBorder="1" applyAlignment="1" applyProtection="1">
      <protection locked="0"/>
    </xf>
    <xf numFmtId="168" fontId="0" fillId="16" borderId="53" xfId="0" applyNumberFormat="1" applyFill="1" applyBorder="1" applyAlignment="1" applyProtection="1">
      <protection locked="0"/>
    </xf>
    <xf numFmtId="174" fontId="0" fillId="16" borderId="53" xfId="0" applyNumberFormat="1" applyFill="1" applyBorder="1" applyAlignment="1" applyProtection="1">
      <protection locked="0"/>
    </xf>
    <xf numFmtId="168" fontId="125" fillId="16" borderId="53" xfId="0" applyNumberFormat="1" applyFont="1" applyFill="1" applyBorder="1" applyAlignment="1" applyProtection="1">
      <alignment horizontal="right" vertical="center"/>
      <protection locked="0"/>
    </xf>
    <xf numFmtId="172" fontId="119" fillId="16" borderId="36" xfId="0" applyNumberFormat="1" applyFont="1" applyFill="1" applyBorder="1" applyAlignment="1" applyProtection="1">
      <alignment horizontal="center" vertical="center"/>
      <protection locked="0"/>
    </xf>
    <xf numFmtId="168" fontId="127" fillId="16" borderId="53" xfId="0" applyNumberFormat="1" applyFont="1" applyFill="1" applyBorder="1" applyAlignment="1" applyProtection="1">
      <alignment horizontal="right" vertical="center"/>
      <protection locked="0"/>
    </xf>
    <xf numFmtId="168" fontId="127" fillId="16" borderId="36" xfId="0" applyNumberFormat="1" applyFont="1" applyFill="1" applyBorder="1" applyAlignment="1" applyProtection="1">
      <alignment horizontal="center" vertical="center"/>
      <protection locked="0"/>
    </xf>
    <xf numFmtId="174" fontId="127" fillId="16" borderId="36" xfId="0" applyNumberFormat="1" applyFont="1" applyFill="1" applyBorder="1" applyAlignment="1" applyProtection="1">
      <alignment horizontal="center" vertical="center"/>
      <protection locked="0"/>
    </xf>
    <xf numFmtId="174" fontId="127" fillId="16" borderId="53" xfId="0" applyNumberFormat="1" applyFont="1" applyFill="1" applyBorder="1" applyAlignment="1" applyProtection="1">
      <alignment horizontal="center" vertical="center"/>
      <protection locked="0"/>
    </xf>
    <xf numFmtId="174" fontId="127" fillId="16" borderId="36" xfId="0" applyNumberFormat="1" applyFont="1" applyFill="1" applyBorder="1" applyAlignment="1" applyProtection="1">
      <alignment horizontal="right" vertical="center"/>
      <protection locked="0"/>
    </xf>
    <xf numFmtId="0" fontId="54" fillId="0" borderId="43" xfId="0" applyFont="1" applyFill="1" applyBorder="1" applyAlignment="1">
      <alignment vertical="center"/>
    </xf>
    <xf numFmtId="0" fontId="31" fillId="0" borderId="44" xfId="0" applyFont="1" applyFill="1" applyBorder="1" applyAlignment="1">
      <alignment vertical="center"/>
    </xf>
    <xf numFmtId="0" fontId="27" fillId="0" borderId="41" xfId="0" applyFont="1" applyFill="1" applyBorder="1"/>
    <xf numFmtId="0" fontId="27" fillId="0" borderId="44" xfId="0" applyFont="1" applyFill="1" applyBorder="1"/>
    <xf numFmtId="0" fontId="27" fillId="0" borderId="45" xfId="0" applyFont="1" applyFill="1" applyBorder="1"/>
    <xf numFmtId="0" fontId="35" fillId="4" borderId="40" xfId="0" applyFont="1" applyFill="1" applyBorder="1" applyAlignment="1">
      <alignment vertical="center"/>
    </xf>
    <xf numFmtId="0" fontId="43" fillId="0" borderId="40" xfId="0" applyFont="1" applyFill="1" applyBorder="1" applyAlignment="1">
      <alignment wrapText="1"/>
    </xf>
    <xf numFmtId="0" fontId="42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wrapText="1"/>
    </xf>
    <xf numFmtId="0" fontId="43" fillId="0" borderId="45" xfId="0" applyFont="1" applyFill="1" applyBorder="1" applyAlignment="1">
      <alignment wrapText="1"/>
    </xf>
    <xf numFmtId="0" fontId="63" fillId="8" borderId="46" xfId="0" applyFont="1" applyFill="1" applyBorder="1" applyAlignment="1">
      <alignment horizontal="center" vertical="center" wrapText="1"/>
    </xf>
    <xf numFmtId="0" fontId="44" fillId="0" borderId="45" xfId="0" applyFont="1" applyFill="1" applyBorder="1" applyAlignment="1">
      <alignment horizontal="center" vertical="center" wrapText="1"/>
    </xf>
    <xf numFmtId="49" fontId="45" fillId="0" borderId="46" xfId="3" applyNumberFormat="1" applyFont="1" applyFill="1" applyBorder="1" applyAlignment="1">
      <alignment horizontal="center" vertical="center"/>
    </xf>
    <xf numFmtId="4" fontId="49" fillId="0" borderId="45" xfId="3" applyNumberFormat="1" applyFont="1" applyFill="1" applyBorder="1"/>
    <xf numFmtId="4" fontId="49" fillId="0" borderId="45" xfId="3" applyNumberFormat="1" applyFont="1" applyFill="1" applyBorder="1" applyAlignment="1">
      <alignment vertical="center"/>
    </xf>
    <xf numFmtId="49" fontId="45" fillId="6" borderId="46" xfId="3" applyNumberFormat="1" applyFont="1" applyFill="1" applyBorder="1" applyAlignment="1">
      <alignment horizontal="center" vertical="center"/>
    </xf>
    <xf numFmtId="4" fontId="34" fillId="0" borderId="45" xfId="3" applyNumberFormat="1" applyFont="1" applyFill="1" applyBorder="1"/>
    <xf numFmtId="0" fontId="42" fillId="0" borderId="40" xfId="0" applyFont="1" applyFill="1" applyBorder="1" applyAlignment="1">
      <alignment wrapText="1"/>
    </xf>
    <xf numFmtId="0" fontId="42" fillId="0" borderId="45" xfId="0" applyFont="1" applyFill="1" applyBorder="1" applyAlignment="1">
      <alignment wrapText="1"/>
    </xf>
    <xf numFmtId="0" fontId="47" fillId="5" borderId="52" xfId="0" applyFont="1" applyFill="1" applyBorder="1" applyAlignment="1">
      <alignment horizontal="center" wrapText="1"/>
    </xf>
    <xf numFmtId="49" fontId="34" fillId="0" borderId="46" xfId="3" applyNumberFormat="1" applyFont="1" applyFill="1" applyBorder="1" applyAlignment="1">
      <alignment horizontal="center" vertical="center"/>
    </xf>
    <xf numFmtId="14" fontId="188" fillId="0" borderId="52" xfId="0" applyNumberFormat="1" applyFont="1" applyFill="1" applyBorder="1" applyAlignment="1">
      <alignment horizontal="center" wrapText="1"/>
    </xf>
    <xf numFmtId="10" fontId="51" fillId="0" borderId="52" xfId="5" applyNumberFormat="1" applyFont="1" applyFill="1" applyBorder="1" applyAlignment="1">
      <alignment vertical="center"/>
    </xf>
    <xf numFmtId="4" fontId="51" fillId="0" borderId="52" xfId="3" applyNumberFormat="1" applyFont="1" applyFill="1" applyBorder="1" applyAlignment="1">
      <alignment vertical="center"/>
    </xf>
    <xf numFmtId="0" fontId="49" fillId="0" borderId="46" xfId="3" applyFont="1" applyFill="1" applyBorder="1" applyAlignment="1">
      <alignment horizontal="center" vertical="center"/>
    </xf>
    <xf numFmtId="4" fontId="51" fillId="0" borderId="55" xfId="3" applyNumberFormat="1" applyFont="1" applyFill="1" applyBorder="1" applyAlignment="1">
      <alignment vertical="center"/>
    </xf>
    <xf numFmtId="14" fontId="49" fillId="0" borderId="46" xfId="3" applyNumberFormat="1" applyFont="1" applyFill="1" applyBorder="1" applyAlignment="1">
      <alignment horizontal="center" vertical="center"/>
    </xf>
    <xf numFmtId="3" fontId="51" fillId="0" borderId="52" xfId="3" applyNumberFormat="1" applyFont="1" applyFill="1" applyBorder="1" applyAlignment="1">
      <alignment vertical="center"/>
    </xf>
    <xf numFmtId="3" fontId="51" fillId="0" borderId="57" xfId="3" applyNumberFormat="1" applyFont="1" applyFill="1" applyBorder="1" applyAlignment="1">
      <alignment vertical="center"/>
    </xf>
    <xf numFmtId="3" fontId="51" fillId="0" borderId="62" xfId="3" applyNumberFormat="1" applyFont="1" applyFill="1" applyBorder="1" applyAlignment="1">
      <alignment vertical="center"/>
    </xf>
    <xf numFmtId="0" fontId="48" fillId="0" borderId="46" xfId="3" applyFont="1" applyFill="1" applyBorder="1" applyAlignment="1">
      <alignment horizontal="center" vertical="center"/>
    </xf>
    <xf numFmtId="3" fontId="51" fillId="0" borderId="55" xfId="3" applyNumberFormat="1" applyFont="1" applyFill="1" applyBorder="1" applyAlignment="1">
      <alignment vertical="center"/>
    </xf>
    <xf numFmtId="16" fontId="48" fillId="0" borderId="46" xfId="3" applyNumberFormat="1" applyFont="1" applyFill="1" applyBorder="1" applyAlignment="1">
      <alignment horizontal="center" vertical="center"/>
    </xf>
    <xf numFmtId="16" fontId="49" fillId="0" borderId="46" xfId="3" applyNumberFormat="1" applyFont="1" applyFill="1" applyBorder="1" applyAlignment="1">
      <alignment horizontal="center" vertical="center"/>
    </xf>
    <xf numFmtId="4" fontId="51" fillId="0" borderId="45" xfId="3" applyNumberFormat="1" applyFont="1" applyFill="1" applyBorder="1" applyAlignment="1">
      <alignment vertical="center"/>
    </xf>
    <xf numFmtId="16" fontId="48" fillId="0" borderId="40" xfId="3" applyNumberFormat="1" applyFont="1" applyFill="1" applyBorder="1" applyAlignment="1">
      <alignment horizontal="center"/>
    </xf>
    <xf numFmtId="4" fontId="51" fillId="0" borderId="57" xfId="3" applyNumberFormat="1" applyFont="1" applyFill="1" applyBorder="1" applyAlignment="1">
      <alignment vertical="center"/>
    </xf>
    <xf numFmtId="0" fontId="70" fillId="0" borderId="45" xfId="0" applyFont="1" applyFill="1" applyBorder="1" applyAlignment="1">
      <alignment wrapText="1"/>
    </xf>
    <xf numFmtId="0" fontId="56" fillId="0" borderId="40" xfId="0" applyFont="1" applyFill="1" applyBorder="1" applyAlignment="1"/>
    <xf numFmtId="0" fontId="56" fillId="0" borderId="62" xfId="0" applyFont="1" applyFill="1" applyBorder="1" applyAlignment="1">
      <alignment wrapText="1"/>
    </xf>
    <xf numFmtId="49" fontId="34" fillId="0" borderId="46" xfId="4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45" xfId="0" applyFont="1" applyFill="1" applyBorder="1" applyAlignment="1">
      <alignment vertical="center"/>
    </xf>
    <xf numFmtId="0" fontId="27" fillId="0" borderId="40" xfId="0" applyFont="1" applyBorder="1" applyAlignment="1">
      <alignment horizontal="center"/>
    </xf>
    <xf numFmtId="0" fontId="27" fillId="0" borderId="49" xfId="0" applyFont="1" applyBorder="1" applyAlignment="1">
      <alignment horizontal="center"/>
    </xf>
    <xf numFmtId="0" fontId="73" fillId="0" borderId="41" xfId="0" applyFont="1" applyBorder="1"/>
    <xf numFmtId="0" fontId="75" fillId="0" borderId="41" xfId="0" applyFont="1" applyFill="1" applyBorder="1" applyAlignment="1">
      <alignment vertical="center"/>
    </xf>
    <xf numFmtId="0" fontId="73" fillId="0" borderId="41" xfId="0" applyFont="1" applyFill="1" applyBorder="1"/>
    <xf numFmtId="0" fontId="73" fillId="0" borderId="44" xfId="0" applyFont="1" applyFill="1" applyBorder="1"/>
    <xf numFmtId="0" fontId="77" fillId="0" borderId="0" xfId="0" applyFont="1" applyFill="1" applyBorder="1" applyAlignment="1">
      <alignment vertical="center"/>
    </xf>
    <xf numFmtId="0" fontId="73" fillId="0" borderId="45" xfId="0" applyFont="1" applyFill="1" applyBorder="1"/>
    <xf numFmtId="0" fontId="80" fillId="4" borderId="40" xfId="0" applyFont="1" applyFill="1" applyBorder="1" applyAlignment="1">
      <alignment vertical="center"/>
    </xf>
    <xf numFmtId="0" fontId="81" fillId="4" borderId="0" xfId="0" applyFont="1" applyFill="1" applyBorder="1" applyAlignment="1">
      <alignment vertical="center"/>
    </xf>
    <xf numFmtId="0" fontId="82" fillId="4" borderId="0" xfId="0" applyFont="1" applyFill="1" applyBorder="1" applyAlignment="1">
      <alignment vertical="center"/>
    </xf>
    <xf numFmtId="0" fontId="83" fillId="4" borderId="0" xfId="0" applyFont="1" applyFill="1" applyBorder="1" applyAlignment="1">
      <alignment vertical="center"/>
    </xf>
    <xf numFmtId="0" fontId="83" fillId="4" borderId="45" xfId="0" applyFont="1" applyFill="1" applyBorder="1" applyAlignment="1">
      <alignment vertical="center"/>
    </xf>
    <xf numFmtId="0" fontId="85" fillId="0" borderId="4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2" fillId="0" borderId="0" xfId="0" applyFont="1" applyFill="1" applyBorder="1" applyAlignment="1">
      <alignment vertical="center"/>
    </xf>
    <xf numFmtId="0" fontId="83" fillId="0" borderId="0" xfId="0" applyFont="1" applyFill="1" applyBorder="1" applyAlignment="1">
      <alignment vertical="center"/>
    </xf>
    <xf numFmtId="0" fontId="81" fillId="0" borderId="45" xfId="0" applyFont="1" applyFill="1" applyBorder="1" applyAlignment="1">
      <alignment vertical="center"/>
    </xf>
    <xf numFmtId="0" fontId="87" fillId="6" borderId="46" xfId="0" applyFont="1" applyFill="1" applyBorder="1" applyAlignment="1">
      <alignment horizontal="center" vertical="center" wrapText="1"/>
    </xf>
    <xf numFmtId="0" fontId="90" fillId="0" borderId="45" xfId="0" applyFont="1" applyFill="1" applyBorder="1" applyAlignment="1">
      <alignment horizontal="center" vertical="center" wrapText="1"/>
    </xf>
    <xf numFmtId="49" fontId="92" fillId="0" borderId="46" xfId="3" applyNumberFormat="1" applyFont="1" applyFill="1" applyBorder="1" applyAlignment="1">
      <alignment horizontal="center" vertical="center"/>
    </xf>
    <xf numFmtId="4" fontId="96" fillId="0" borderId="45" xfId="3" applyNumberFormat="1" applyFont="1" applyFill="1" applyBorder="1"/>
    <xf numFmtId="4" fontId="96" fillId="0" borderId="45" xfId="3" applyNumberFormat="1" applyFont="1" applyFill="1" applyBorder="1" applyAlignment="1">
      <alignment vertical="center"/>
    </xf>
    <xf numFmtId="49" fontId="92" fillId="0" borderId="65" xfId="3" applyNumberFormat="1" applyFont="1" applyFill="1" applyBorder="1" applyAlignment="1">
      <alignment horizontal="center" vertical="center"/>
    </xf>
    <xf numFmtId="1" fontId="97" fillId="4" borderId="79" xfId="3" applyNumberFormat="1" applyFont="1" applyFill="1" applyBorder="1" applyAlignment="1">
      <alignment horizontal="center" vertical="center"/>
    </xf>
    <xf numFmtId="0" fontId="193" fillId="17" borderId="0" xfId="0" applyFont="1" applyFill="1" applyBorder="1" applyAlignment="1">
      <alignment vertical="center" wrapText="1"/>
    </xf>
    <xf numFmtId="1" fontId="97" fillId="0" borderId="40" xfId="3" applyNumberFormat="1" applyFont="1" applyFill="1" applyBorder="1" applyAlignment="1">
      <alignment horizontal="center" vertical="center"/>
    </xf>
    <xf numFmtId="0" fontId="105" fillId="5" borderId="52" xfId="0" applyFont="1" applyFill="1" applyBorder="1" applyAlignment="1">
      <alignment horizontal="center" wrapText="1"/>
    </xf>
    <xf numFmtId="49" fontId="106" fillId="0" borderId="46" xfId="3" applyNumberFormat="1" applyFont="1" applyFill="1" applyBorder="1" applyAlignment="1">
      <alignment horizontal="center" vertical="center"/>
    </xf>
    <xf numFmtId="10" fontId="108" fillId="0" borderId="52" xfId="5" applyNumberFormat="1" applyFont="1" applyFill="1" applyBorder="1" applyAlignment="1">
      <alignment vertical="center"/>
    </xf>
    <xf numFmtId="4" fontId="108" fillId="0" borderId="52" xfId="3" applyNumberFormat="1" applyFont="1" applyFill="1" applyBorder="1" applyAlignment="1">
      <alignment vertical="center"/>
    </xf>
    <xf numFmtId="4" fontId="108" fillId="0" borderId="55" xfId="3" applyNumberFormat="1" applyFont="1" applyFill="1" applyBorder="1" applyAlignment="1">
      <alignment vertical="center"/>
    </xf>
    <xf numFmtId="49" fontId="106" fillId="0" borderId="40" xfId="3" applyNumberFormat="1" applyFont="1" applyFill="1" applyBorder="1" applyAlignment="1">
      <alignment horizontal="center" vertical="center"/>
    </xf>
    <xf numFmtId="0" fontId="109" fillId="0" borderId="40" xfId="0" applyFont="1" applyFill="1" applyBorder="1" applyAlignment="1">
      <alignment wrapText="1"/>
    </xf>
    <xf numFmtId="0" fontId="86" fillId="0" borderId="0" xfId="0" applyFont="1" applyFill="1" applyBorder="1" applyAlignment="1">
      <alignment wrapText="1"/>
    </xf>
    <xf numFmtId="0" fontId="72" fillId="0" borderId="0" xfId="0" applyFont="1" applyFill="1" applyBorder="1" applyAlignment="1">
      <alignment wrapText="1"/>
    </xf>
    <xf numFmtId="0" fontId="86" fillId="0" borderId="45" xfId="0" applyFont="1" applyFill="1" applyBorder="1" applyAlignment="1">
      <alignment wrapText="1"/>
    </xf>
    <xf numFmtId="3" fontId="108" fillId="0" borderId="52" xfId="3" applyNumberFormat="1" applyFont="1" applyFill="1" applyBorder="1" applyAlignment="1">
      <alignment vertical="center"/>
    </xf>
    <xf numFmtId="49" fontId="106" fillId="2" borderId="46" xfId="3" applyNumberFormat="1" applyFont="1" applyFill="1" applyBorder="1" applyAlignment="1">
      <alignment horizontal="center" vertical="center"/>
    </xf>
    <xf numFmtId="3" fontId="108" fillId="2" borderId="52" xfId="3" applyNumberFormat="1" applyFont="1" applyFill="1" applyBorder="1" applyAlignment="1">
      <alignment vertical="center"/>
    </xf>
    <xf numFmtId="3" fontId="108" fillId="2" borderId="55" xfId="3" applyNumberFormat="1" applyFont="1" applyFill="1" applyBorder="1" applyAlignment="1">
      <alignment vertical="center"/>
    </xf>
    <xf numFmtId="3" fontId="108" fillId="0" borderId="55" xfId="3" applyNumberFormat="1" applyFont="1" applyFill="1" applyBorder="1" applyAlignment="1">
      <alignment vertical="center"/>
    </xf>
    <xf numFmtId="16" fontId="111" fillId="0" borderId="46" xfId="3" applyNumberFormat="1" applyFont="1" applyFill="1" applyBorder="1" applyAlignment="1">
      <alignment horizontal="center" vertical="center"/>
    </xf>
    <xf numFmtId="16" fontId="111" fillId="2" borderId="46" xfId="3" applyNumberFormat="1" applyFont="1" applyFill="1" applyBorder="1" applyAlignment="1">
      <alignment horizontal="center" vertical="center"/>
    </xf>
    <xf numFmtId="16" fontId="111" fillId="0" borderId="40" xfId="3" applyNumberFormat="1" applyFont="1" applyFill="1" applyBorder="1" applyAlignment="1">
      <alignment horizontal="center" vertical="center"/>
    </xf>
    <xf numFmtId="16" fontId="102" fillId="0" borderId="40" xfId="3" applyNumberFormat="1" applyFont="1" applyFill="1" applyBorder="1" applyAlignment="1">
      <alignment horizontal="center"/>
    </xf>
    <xf numFmtId="49" fontId="111" fillId="0" borderId="46" xfId="3" applyNumberFormat="1" applyFont="1" applyFill="1" applyBorder="1" applyAlignment="1">
      <alignment horizontal="center" vertical="center"/>
    </xf>
    <xf numFmtId="49" fontId="111" fillId="2" borderId="46" xfId="3" applyNumberFormat="1" applyFont="1" applyFill="1" applyBorder="1" applyAlignment="1">
      <alignment horizontal="center" vertical="center"/>
    </xf>
    <xf numFmtId="49" fontId="111" fillId="0" borderId="40" xfId="3" applyNumberFormat="1" applyFont="1" applyFill="1" applyBorder="1" applyAlignment="1">
      <alignment horizontal="center" vertical="center"/>
    </xf>
    <xf numFmtId="0" fontId="113" fillId="0" borderId="40" xfId="0" applyFont="1" applyFill="1" applyBorder="1" applyAlignment="1">
      <alignment vertical="center"/>
    </xf>
    <xf numFmtId="0" fontId="115" fillId="0" borderId="0" xfId="0" applyFont="1" applyFill="1" applyBorder="1" applyAlignment="1">
      <alignment wrapText="1"/>
    </xf>
    <xf numFmtId="0" fontId="114" fillId="0" borderId="45" xfId="0" applyFont="1" applyFill="1" applyBorder="1" applyAlignment="1">
      <alignment wrapText="1"/>
    </xf>
    <xf numFmtId="49" fontId="106" fillId="0" borderId="46" xfId="4" applyNumberFormat="1" applyFont="1" applyFill="1" applyBorder="1" applyAlignment="1">
      <alignment horizontal="center" vertical="center"/>
    </xf>
    <xf numFmtId="49" fontId="106" fillId="0" borderId="40" xfId="3" applyNumberFormat="1" applyFont="1" applyFill="1" applyBorder="1" applyAlignment="1">
      <alignment horizontal="center"/>
    </xf>
    <xf numFmtId="0" fontId="27" fillId="0" borderId="40" xfId="0" applyFont="1" applyBorder="1"/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0" fontId="27" fillId="0" borderId="49" xfId="0" applyFont="1" applyBorder="1"/>
    <xf numFmtId="0" fontId="31" fillId="0" borderId="50" xfId="0" applyFont="1" applyBorder="1" applyAlignment="1">
      <alignment horizontal="center"/>
    </xf>
    <xf numFmtId="0" fontId="78" fillId="0" borderId="50" xfId="0" applyFont="1" applyBorder="1"/>
    <xf numFmtId="0" fontId="31" fillId="0" borderId="50" xfId="0" applyFont="1" applyBorder="1"/>
    <xf numFmtId="0" fontId="73" fillId="0" borderId="50" xfId="0" applyFont="1" applyBorder="1"/>
    <xf numFmtId="0" fontId="32" fillId="4" borderId="43" xfId="0" applyFont="1" applyFill="1" applyBorder="1" applyAlignment="1">
      <alignment vertical="center"/>
    </xf>
    <xf numFmtId="0" fontId="33" fillId="4" borderId="44" xfId="0" applyFont="1" applyFill="1" applyBorder="1" applyAlignment="1">
      <alignment vertical="center"/>
    </xf>
    <xf numFmtId="0" fontId="27" fillId="0" borderId="28" xfId="3" applyFont="1" applyFill="1" applyBorder="1" applyAlignment="1">
      <alignment horizontal="left" wrapText="1"/>
    </xf>
    <xf numFmtId="0" fontId="20" fillId="0" borderId="40" xfId="3" applyFont="1" applyFill="1" applyBorder="1" applyAlignment="1">
      <alignment horizontal="left" vertical="center" wrapText="1"/>
    </xf>
    <xf numFmtId="0" fontId="20" fillId="0" borderId="0" xfId="3" applyFont="1" applyFill="1" applyBorder="1" applyAlignment="1">
      <alignment horizontal="left" vertical="center" wrapText="1"/>
    </xf>
    <xf numFmtId="0" fontId="53" fillId="0" borderId="43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/>
    </xf>
    <xf numFmtId="0" fontId="29" fillId="0" borderId="4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2" fillId="4" borderId="4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43" fillId="0" borderId="40" xfId="0" applyFont="1" applyBorder="1" applyAlignment="1">
      <alignment horizontal="left"/>
    </xf>
    <xf numFmtId="0" fontId="143" fillId="0" borderId="0" xfId="0" applyFont="1" applyBorder="1" applyAlignment="1">
      <alignment horizontal="left"/>
    </xf>
    <xf numFmtId="0" fontId="0" fillId="0" borderId="50" xfId="0" applyBorder="1" applyAlignment="1">
      <alignment horizontal="center" wrapText="1"/>
    </xf>
    <xf numFmtId="0" fontId="54" fillId="0" borderId="4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62" fillId="12" borderId="11" xfId="0" applyFont="1" applyFill="1" applyBorder="1" applyAlignment="1">
      <alignment horizontal="center" wrapText="1"/>
    </xf>
    <xf numFmtId="0" fontId="162" fillId="12" borderId="18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33" fillId="0" borderId="44" xfId="0" applyFont="1" applyFill="1" applyBorder="1" applyAlignment="1">
      <alignment vertical="center"/>
    </xf>
    <xf numFmtId="0" fontId="31" fillId="0" borderId="45" xfId="0" applyFont="1" applyFill="1" applyBorder="1" applyAlignment="1">
      <alignment vertical="center"/>
    </xf>
    <xf numFmtId="0" fontId="22" fillId="4" borderId="40" xfId="0" applyFont="1" applyFill="1" applyBorder="1" applyAlignment="1">
      <alignment vertical="center" wrapText="1"/>
    </xf>
    <xf numFmtId="0" fontId="31" fillId="4" borderId="45" xfId="0" applyFont="1" applyFill="1" applyBorder="1" applyAlignment="1">
      <alignment vertical="center" wrapText="1"/>
    </xf>
    <xf numFmtId="0" fontId="124" fillId="0" borderId="43" xfId="0" applyFont="1" applyFill="1" applyBorder="1" applyAlignment="1">
      <alignment vertical="center"/>
    </xf>
    <xf numFmtId="0" fontId="125" fillId="0" borderId="41" xfId="0" applyFont="1" applyFill="1" applyBorder="1" applyAlignment="1">
      <alignment vertical="center"/>
    </xf>
    <xf numFmtId="0" fontId="126" fillId="0" borderId="40" xfId="0" applyFont="1" applyFill="1" applyBorder="1" applyAlignment="1">
      <alignment vertical="center"/>
    </xf>
    <xf numFmtId="0" fontId="127" fillId="0" borderId="0" xfId="0" applyFont="1" applyFill="1" applyBorder="1" applyAlignment="1">
      <alignment vertical="center"/>
    </xf>
    <xf numFmtId="0" fontId="128" fillId="9" borderId="40" xfId="0" applyFont="1" applyFill="1" applyBorder="1" applyAlignment="1">
      <alignment vertical="center" wrapText="1"/>
    </xf>
    <xf numFmtId="0" fontId="127" fillId="9" borderId="0" xfId="0" applyFont="1" applyFill="1" applyBorder="1" applyAlignment="1">
      <alignment vertical="center" wrapText="1"/>
    </xf>
    <xf numFmtId="0" fontId="132" fillId="0" borderId="0" xfId="0" applyFont="1" applyBorder="1" applyAlignment="1">
      <alignment horizontal="left" vertical="center" wrapText="1"/>
    </xf>
    <xf numFmtId="0" fontId="132" fillId="0" borderId="45" xfId="0" applyFont="1" applyBorder="1" applyAlignment="1">
      <alignment horizontal="left" vertical="center" wrapText="1"/>
    </xf>
    <xf numFmtId="0" fontId="132" fillId="0" borderId="0" xfId="0" applyFont="1" applyBorder="1" applyAlignment="1">
      <alignment horizontal="left" vertical="top" wrapText="1"/>
    </xf>
    <xf numFmtId="0" fontId="132" fillId="0" borderId="45" xfId="0" applyFont="1" applyBorder="1" applyAlignment="1">
      <alignment horizontal="left" vertical="top" wrapText="1"/>
    </xf>
    <xf numFmtId="0" fontId="149" fillId="0" borderId="48" xfId="0" applyFont="1" applyBorder="1" applyAlignment="1">
      <alignment vertical="center"/>
    </xf>
    <xf numFmtId="0" fontId="149" fillId="0" borderId="18" xfId="0" applyFont="1" applyBorder="1" applyAlignment="1">
      <alignment vertical="center"/>
    </xf>
    <xf numFmtId="0" fontId="145" fillId="9" borderId="40" xfId="0" applyFont="1" applyFill="1" applyBorder="1" applyAlignment="1">
      <alignment vertical="center"/>
    </xf>
    <xf numFmtId="0" fontId="145" fillId="9" borderId="0" xfId="0" applyFont="1" applyFill="1" applyBorder="1" applyAlignment="1">
      <alignment vertical="center"/>
    </xf>
    <xf numFmtId="0" fontId="145" fillId="9" borderId="45" xfId="0" applyFont="1" applyFill="1" applyBorder="1" applyAlignment="1">
      <alignment vertical="center"/>
    </xf>
    <xf numFmtId="0" fontId="143" fillId="13" borderId="11" xfId="0" applyFont="1" applyFill="1" applyBorder="1" applyAlignment="1">
      <alignment horizontal="center" vertical="center" wrapText="1"/>
    </xf>
    <xf numFmtId="0" fontId="143" fillId="13" borderId="11" xfId="0" applyFont="1" applyFill="1" applyBorder="1" applyAlignment="1">
      <alignment horizontal="center" vertical="center"/>
    </xf>
    <xf numFmtId="0" fontId="143" fillId="13" borderId="55" xfId="0" applyFont="1" applyFill="1" applyBorder="1" applyAlignment="1">
      <alignment horizontal="center" vertical="center"/>
    </xf>
    <xf numFmtId="0" fontId="149" fillId="0" borderId="58" xfId="0" applyFont="1" applyBorder="1" applyAlignment="1">
      <alignment vertical="center"/>
    </xf>
    <xf numFmtId="0" fontId="149" fillId="0" borderId="38" xfId="0" applyFont="1" applyBorder="1" applyAlignment="1">
      <alignment vertical="center"/>
    </xf>
    <xf numFmtId="3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3" fillId="3" borderId="5" xfId="2" applyFont="1" applyFill="1" applyBorder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0" fontId="23" fillId="3" borderId="18" xfId="2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vertical="center" wrapText="1"/>
    </xf>
    <xf numFmtId="0" fontId="33" fillId="0" borderId="41" xfId="0" applyFont="1" applyFill="1" applyBorder="1" applyAlignment="1"/>
    <xf numFmtId="0" fontId="23" fillId="3" borderId="65" xfId="2" applyFont="1" applyFill="1" applyBorder="1" applyAlignment="1">
      <alignment horizontal="left" vertical="center" wrapText="1"/>
    </xf>
    <xf numFmtId="0" fontId="23" fillId="3" borderId="66" xfId="2" applyFont="1" applyFill="1" applyBorder="1" applyAlignment="1">
      <alignment horizontal="left" vertical="center" wrapText="1"/>
    </xf>
    <xf numFmtId="0" fontId="23" fillId="3" borderId="67" xfId="2" applyFont="1" applyFill="1" applyBorder="1" applyAlignment="1">
      <alignment horizontal="left" vertical="center" wrapText="1"/>
    </xf>
    <xf numFmtId="0" fontId="23" fillId="7" borderId="5" xfId="2" applyFont="1" applyFill="1" applyBorder="1" applyAlignment="1">
      <alignment horizontal="center" vertical="center" wrapText="1"/>
    </xf>
    <xf numFmtId="0" fontId="23" fillId="7" borderId="11" xfId="2" applyFont="1" applyFill="1" applyBorder="1" applyAlignment="1">
      <alignment horizontal="center" vertical="center" wrapText="1"/>
    </xf>
    <xf numFmtId="0" fontId="23" fillId="7" borderId="18" xfId="2" applyFont="1" applyFill="1" applyBorder="1" applyAlignment="1">
      <alignment horizontal="center" vertical="center" wrapText="1"/>
    </xf>
    <xf numFmtId="0" fontId="124" fillId="0" borderId="43" xfId="0" applyFont="1" applyFill="1" applyBorder="1" applyAlignment="1">
      <alignment vertical="center" wrapText="1"/>
    </xf>
    <xf numFmtId="0" fontId="125" fillId="0" borderId="41" xfId="0" applyFont="1" applyFill="1" applyBorder="1" applyAlignment="1"/>
    <xf numFmtId="0" fontId="125" fillId="0" borderId="44" xfId="0" applyFont="1" applyFill="1" applyBorder="1" applyAlignment="1"/>
    <xf numFmtId="0" fontId="127" fillId="0" borderId="45" xfId="0" applyFont="1" applyFill="1" applyBorder="1" applyAlignment="1">
      <alignment vertical="center"/>
    </xf>
    <xf numFmtId="0" fontId="135" fillId="0" borderId="46" xfId="0" applyFont="1" applyBorder="1" applyAlignment="1">
      <alignment horizontal="left" vertical="center" wrapText="1" indent="1"/>
    </xf>
    <xf numFmtId="0" fontId="135" fillId="0" borderId="2" xfId="0" applyFont="1" applyBorder="1" applyAlignment="1">
      <alignment horizontal="left" vertical="center" wrapText="1"/>
    </xf>
    <xf numFmtId="0" fontId="135" fillId="0" borderId="2" xfId="0" applyFont="1" applyBorder="1" applyAlignment="1">
      <alignment horizontal="center" vertical="center" wrapText="1"/>
    </xf>
    <xf numFmtId="0" fontId="137" fillId="0" borderId="52" xfId="0" applyFont="1" applyBorder="1" applyAlignment="1">
      <alignment horizontal="center" vertical="center" wrapText="1"/>
    </xf>
    <xf numFmtId="0" fontId="122" fillId="9" borderId="4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5" xfId="0" applyBorder="1" applyAlignment="1">
      <alignment vertical="center"/>
    </xf>
    <xf numFmtId="0" fontId="134" fillId="11" borderId="46" xfId="0" applyFont="1" applyFill="1" applyBorder="1" applyAlignment="1">
      <alignment horizontal="center" vertical="center" wrapText="1"/>
    </xf>
    <xf numFmtId="0" fontId="135" fillId="11" borderId="46" xfId="0" applyFont="1" applyFill="1" applyBorder="1" applyAlignment="1">
      <alignment horizontal="center" vertical="center" wrapText="1"/>
    </xf>
    <xf numFmtId="0" fontId="134" fillId="11" borderId="2" xfId="0" applyFont="1" applyFill="1" applyBorder="1" applyAlignment="1">
      <alignment horizontal="center" vertical="center" wrapText="1"/>
    </xf>
    <xf numFmtId="0" fontId="135" fillId="11" borderId="2" xfId="0" applyFont="1" applyFill="1" applyBorder="1" applyAlignment="1">
      <alignment horizontal="center" vertical="center" wrapText="1"/>
    </xf>
    <xf numFmtId="0" fontId="134" fillId="11" borderId="52" xfId="0" applyFont="1" applyFill="1" applyBorder="1" applyAlignment="1">
      <alignment horizontal="center" vertical="center" wrapText="1"/>
    </xf>
    <xf numFmtId="0" fontId="135" fillId="0" borderId="5" xfId="0" applyFont="1" applyBorder="1" applyAlignment="1">
      <alignment horizontal="center" vertical="center" wrapText="1"/>
    </xf>
    <xf numFmtId="0" fontId="135" fillId="0" borderId="11" xfId="0" applyFont="1" applyBorder="1" applyAlignment="1">
      <alignment horizontal="center" vertical="center" wrapText="1"/>
    </xf>
    <xf numFmtId="0" fontId="135" fillId="0" borderId="55" xfId="0" applyFont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indent="14"/>
    </xf>
    <xf numFmtId="0" fontId="0" fillId="0" borderId="45" xfId="0" applyBorder="1" applyAlignment="1">
      <alignment horizontal="left" indent="14"/>
    </xf>
    <xf numFmtId="0" fontId="22" fillId="4" borderId="45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 wrapText="1"/>
    </xf>
    <xf numFmtId="0" fontId="0" fillId="0" borderId="45" xfId="0" applyBorder="1" applyAlignment="1">
      <alignment wrapText="1"/>
    </xf>
    <xf numFmtId="0" fontId="0" fillId="0" borderId="40" xfId="0" applyBorder="1" applyAlignment="1">
      <alignment vertical="top" wrapText="1"/>
    </xf>
    <xf numFmtId="0" fontId="0" fillId="0" borderId="0" xfId="0" applyBorder="1" applyAlignment="1"/>
    <xf numFmtId="0" fontId="0" fillId="0" borderId="45" xfId="0" applyBorder="1" applyAlignment="1"/>
    <xf numFmtId="1" fontId="62" fillId="0" borderId="5" xfId="2" applyNumberFormat="1" applyFont="1" applyFill="1" applyBorder="1" applyAlignment="1">
      <alignment horizontal="center" vertical="center"/>
    </xf>
    <xf numFmtId="1" fontId="62" fillId="0" borderId="11" xfId="2" applyNumberFormat="1" applyFont="1" applyFill="1" applyBorder="1" applyAlignment="1">
      <alignment horizontal="center" vertical="center"/>
    </xf>
    <xf numFmtId="0" fontId="33" fillId="0" borderId="41" xfId="0" applyFont="1" applyFill="1" applyBorder="1" applyAlignment="1">
      <alignment vertical="center" wrapText="1"/>
    </xf>
    <xf numFmtId="3" fontId="118" fillId="0" borderId="5" xfId="2" applyNumberFormat="1" applyFont="1" applyFill="1" applyBorder="1" applyAlignment="1">
      <alignment horizontal="center" vertical="center"/>
    </xf>
    <xf numFmtId="0" fontId="118" fillId="0" borderId="11" xfId="2" applyFont="1" applyFill="1" applyBorder="1" applyAlignment="1">
      <alignment horizontal="center" vertical="center"/>
    </xf>
    <xf numFmtId="0" fontId="118" fillId="0" borderId="18" xfId="2" applyFont="1" applyFill="1" applyBorder="1" applyAlignment="1">
      <alignment horizontal="center" vertical="center"/>
    </xf>
    <xf numFmtId="164" fontId="64" fillId="0" borderId="15" xfId="2" applyNumberFormat="1" applyFont="1" applyFill="1" applyBorder="1" applyAlignment="1">
      <alignment horizontal="center" vertical="center"/>
    </xf>
    <xf numFmtId="164" fontId="64" fillId="0" borderId="29" xfId="2" applyNumberFormat="1" applyFont="1" applyFill="1" applyBorder="1" applyAlignment="1">
      <alignment horizontal="center" vertical="center"/>
    </xf>
    <xf numFmtId="3" fontId="64" fillId="0" borderId="5" xfId="2" applyNumberFormat="1" applyFont="1" applyFill="1" applyBorder="1" applyAlignment="1">
      <alignment horizontal="center" vertical="center"/>
    </xf>
    <xf numFmtId="3" fontId="64" fillId="0" borderId="11" xfId="2" applyNumberFormat="1" applyFont="1" applyFill="1" applyBorder="1" applyAlignment="1">
      <alignment horizontal="center" vertical="center"/>
    </xf>
    <xf numFmtId="1" fontId="118" fillId="0" borderId="5" xfId="2" applyNumberFormat="1" applyFont="1" applyFill="1" applyBorder="1" applyAlignment="1">
      <alignment horizontal="center" vertical="center"/>
    </xf>
    <xf numFmtId="0" fontId="118" fillId="0" borderId="5" xfId="2" applyFont="1" applyFill="1" applyBorder="1" applyAlignment="1">
      <alignment horizontal="center" vertical="center"/>
    </xf>
    <xf numFmtId="0" fontId="61" fillId="6" borderId="69" xfId="2" applyFont="1" applyFill="1" applyBorder="1" applyAlignment="1">
      <alignment horizontal="left" vertical="center" indent="1"/>
    </xf>
    <xf numFmtId="0" fontId="61" fillId="6" borderId="71" xfId="2" applyFont="1" applyFill="1" applyBorder="1" applyAlignment="1">
      <alignment horizontal="left" vertical="center" indent="1"/>
    </xf>
    <xf numFmtId="0" fontId="61" fillId="6" borderId="72" xfId="2" applyFont="1" applyFill="1" applyBorder="1" applyAlignment="1">
      <alignment horizontal="left" vertical="center" indent="1"/>
    </xf>
    <xf numFmtId="0" fontId="61" fillId="6" borderId="15" xfId="2" applyFont="1" applyFill="1" applyBorder="1" applyAlignment="1">
      <alignment horizontal="center" vertical="center" wrapText="1"/>
    </xf>
    <xf numFmtId="0" fontId="61" fillId="6" borderId="29" xfId="2" applyFont="1" applyFill="1" applyBorder="1" applyAlignment="1">
      <alignment horizontal="center" vertical="center" wrapText="1"/>
    </xf>
    <xf numFmtId="0" fontId="61" fillId="6" borderId="17" xfId="2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10" xfId="0" applyFont="1" applyFill="1" applyBorder="1" applyAlignment="1">
      <alignment horizontal="center" vertical="center" wrapText="1"/>
    </xf>
    <xf numFmtId="0" fontId="46" fillId="5" borderId="65" xfId="0" applyFont="1" applyFill="1" applyBorder="1" applyAlignment="1">
      <alignment horizontal="center" vertical="center" wrapText="1"/>
    </xf>
    <xf numFmtId="0" fontId="51" fillId="5" borderId="67" xfId="0" applyFont="1" applyFill="1" applyBorder="1" applyAlignment="1">
      <alignment horizontal="center" vertical="center" wrapText="1"/>
    </xf>
    <xf numFmtId="0" fontId="51" fillId="5" borderId="10" xfId="0" applyFont="1" applyFill="1" applyBorder="1" applyAlignment="1">
      <alignment horizontal="center" vertical="center" wrapText="1"/>
    </xf>
    <xf numFmtId="0" fontId="105" fillId="5" borderId="5" xfId="0" applyFont="1" applyFill="1" applyBorder="1" applyAlignment="1">
      <alignment horizontal="center" vertical="center" wrapText="1"/>
    </xf>
    <xf numFmtId="0" fontId="96" fillId="5" borderId="11" xfId="0" applyFont="1" applyFill="1" applyBorder="1" applyAlignment="1">
      <alignment horizontal="center" vertical="center" wrapText="1"/>
    </xf>
    <xf numFmtId="0" fontId="96" fillId="5" borderId="55" xfId="0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left" vertical="center" wrapText="1"/>
    </xf>
    <xf numFmtId="0" fontId="51" fillId="5" borderId="10" xfId="0" applyFont="1" applyFill="1" applyBorder="1" applyAlignment="1">
      <alignment horizontal="left" vertical="center" wrapText="1"/>
    </xf>
    <xf numFmtId="0" fontId="102" fillId="5" borderId="65" xfId="0" applyFont="1" applyFill="1" applyBorder="1" applyAlignment="1">
      <alignment horizontal="center" vertical="center" wrapText="1"/>
    </xf>
    <xf numFmtId="0" fontId="106" fillId="5" borderId="67" xfId="0" applyFont="1" applyFill="1" applyBorder="1" applyAlignment="1">
      <alignment horizontal="center" vertical="center" wrapText="1"/>
    </xf>
    <xf numFmtId="0" fontId="67" fillId="5" borderId="3" xfId="0" applyFont="1" applyFill="1" applyBorder="1" applyAlignment="1">
      <alignment horizontal="left" vertical="center" wrapText="1"/>
    </xf>
    <xf numFmtId="0" fontId="96" fillId="5" borderId="10" xfId="0" applyFont="1" applyFill="1" applyBorder="1" applyAlignment="1">
      <alignment horizontal="left" vertical="center" wrapText="1"/>
    </xf>
    <xf numFmtId="0" fontId="104" fillId="5" borderId="3" xfId="0" applyFont="1" applyFill="1" applyBorder="1" applyAlignment="1">
      <alignment horizontal="center" vertical="center" wrapText="1"/>
    </xf>
    <xf numFmtId="0" fontId="107" fillId="5" borderId="10" xfId="0" applyFont="1" applyFill="1" applyBorder="1" applyAlignment="1">
      <alignment horizontal="center" vertical="center" wrapText="1"/>
    </xf>
    <xf numFmtId="0" fontId="103" fillId="5" borderId="3" xfId="0" applyFont="1" applyFill="1" applyBorder="1" applyAlignment="1">
      <alignment horizontal="center" vertical="center" wrapText="1"/>
    </xf>
    <xf numFmtId="0" fontId="96" fillId="5" borderId="10" xfId="0" applyFont="1" applyFill="1" applyBorder="1" applyAlignment="1">
      <alignment horizontal="center" vertical="center" wrapText="1"/>
    </xf>
    <xf numFmtId="0" fontId="103" fillId="5" borderId="3" xfId="0" applyFont="1" applyFill="1" applyBorder="1" applyAlignment="1">
      <alignment horizontal="left" vertical="center" wrapText="1"/>
    </xf>
    <xf numFmtId="0" fontId="75" fillId="0" borderId="43" xfId="0" applyFont="1" applyFill="1" applyBorder="1" applyAlignment="1">
      <alignment vertical="center"/>
    </xf>
    <xf numFmtId="0" fontId="76" fillId="0" borderId="41" xfId="0" applyFont="1" applyFill="1" applyBorder="1" applyAlignment="1">
      <alignment vertical="center"/>
    </xf>
    <xf numFmtId="0" fontId="75" fillId="0" borderId="41" xfId="0" applyFont="1" applyFill="1" applyBorder="1" applyAlignment="1">
      <alignment vertical="center"/>
    </xf>
    <xf numFmtId="0" fontId="78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67" fillId="5" borderId="3" xfId="0" applyFont="1" applyFill="1" applyBorder="1" applyAlignment="1">
      <alignment horizontal="center" vertical="center" wrapText="1"/>
    </xf>
    <xf numFmtId="170" fontId="1" fillId="0" borderId="46" xfId="1" quotePrefix="1" applyNumberFormat="1" applyFont="1" applyBorder="1" applyAlignment="1">
      <alignment horizontal="center" vertical="center"/>
    </xf>
  </cellXfs>
  <cellStyles count="7">
    <cellStyle name="Comma 2 2" xfId="6" xr:uid="{00000000-0005-0000-0000-000000000000}"/>
    <cellStyle name="Dziesiętny" xfId="1" builtinId="3"/>
    <cellStyle name="Normal 14" xfId="2" xr:uid="{00000000-0005-0000-0000-000002000000}"/>
    <cellStyle name="Normal 2" xfId="3" xr:uid="{00000000-0005-0000-0000-000003000000}"/>
    <cellStyle name="Normal 2 2" xfId="4" xr:uid="{00000000-0005-0000-0000-000004000000}"/>
    <cellStyle name="Normalny" xfId="0" builtinId="0"/>
    <cellStyle name="Procentowy" xfId="5" builtinId="5"/>
  </cellStyles>
  <dxfs count="51">
    <dxf>
      <fill>
        <patternFill patternType="darkUp">
          <bgColor theme="4" tint="-0.499984740745262"/>
        </patternFill>
      </fill>
    </dxf>
    <dxf>
      <fill>
        <patternFill patternType="darkUp">
          <bgColor rgb="FF0070C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 patternType="darkUp">
          <fgColor auto="1"/>
          <bgColor theme="4" tint="-0.499984740745262"/>
        </patternFill>
      </fill>
    </dxf>
    <dxf>
      <fill>
        <patternFill patternType="darkUp">
          <bgColor rgb="FF0070C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 patternType="darkUp">
          <bgColor theme="4" tint="-0.499984740745262"/>
        </patternFill>
      </fill>
    </dxf>
    <dxf>
      <fill>
        <patternFill patternType="darkUp">
          <bgColor rgb="FF0070C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 patternType="darkUp">
          <fgColor auto="1"/>
          <bgColor theme="4" tint="-0.499984740745262"/>
        </patternFill>
      </fill>
    </dxf>
    <dxf>
      <fill>
        <patternFill patternType="darkUp">
          <bgColor rgb="FF0070C0"/>
        </patternFill>
      </fill>
    </dxf>
    <dxf>
      <fill>
        <patternFill patternType="darkUp">
          <bgColor rgb="FF0070C0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  <dxf>
      <fill>
        <patternFill>
          <bgColor indexed="42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18473</xdr:rowOff>
    </xdr:from>
    <xdr:to>
      <xdr:col>2</xdr:col>
      <xdr:colOff>7620000</xdr:colOff>
      <xdr:row>24</xdr:row>
      <xdr:rowOff>187036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76E823D-0303-4204-B64F-5D5576A8CC36}"/>
            </a:ext>
          </a:extLst>
        </xdr:cNvPr>
        <xdr:cNvSpPr txBox="1"/>
      </xdr:nvSpPr>
      <xdr:spPr>
        <a:xfrm>
          <a:off x="135466" y="653473"/>
          <a:ext cx="8796867" cy="4169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Niniejszy Formularz  ofertowy</a:t>
          </a:r>
          <a:r>
            <a:rPr lang="pl-PL" sz="1100" baseline="0"/>
            <a:t> </a:t>
          </a:r>
          <a:r>
            <a:rPr lang="pl-PL" sz="1100"/>
            <a:t>jest</a:t>
          </a:r>
          <a:r>
            <a:rPr lang="pl-PL" sz="1100" baseline="0"/>
            <a:t> częścią oferty </a:t>
          </a:r>
          <a:r>
            <a:rPr lang="pl-PL" sz="1100"/>
            <a:t> w postępowaniu pn. </a:t>
          </a:r>
          <a:r>
            <a:rPr lang="pl-PL" sz="1100" b="0" i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„Zagospodarowanie frakcji palnej z odpadów komunalnych poprzez termiczne przekształcenie wraz z odzyskiem energii wykorzystywanej dla zapewnienia dostaw ciepła do miejskiej sieci ciepłowniczej w Olsztynie, wraz z zaprojektowaniem i wybudowaniem Instalacji Termicznego Przekształcania Odpadów oraz Kotłowni Szczytowej, a także sfinansowaniem nakładów inwestycyjnych i zarządzaniem infrastrukturą”</a:t>
          </a:r>
          <a:r>
            <a:rPr lang="pl-PL" sz="1100" b="0" i="1" baseline="0"/>
            <a:t>. </a:t>
          </a:r>
          <a:endParaRPr lang="pl-PL" sz="1100" b="0" i="1"/>
        </a:p>
        <a:p>
          <a:r>
            <a:rPr lang="pl-PL" sz="1100"/>
            <a:t>Formularz ofertowy składa się 23 załączników, obejmujących część wypełnianą przez Wykonawcę (załączniki od 3 do 8b i od 10 do 16), część zawierającą zbiór danych technicznych stanowiących warunki pracy Instalacji (załącznik 17) oraz część obliczeniową (załączniki 9,</a:t>
          </a:r>
          <a:r>
            <a:rPr lang="pl-PL" sz="1100" baseline="0"/>
            <a:t> 18 i 19).</a:t>
          </a:r>
        </a:p>
        <a:p>
          <a:endParaRPr lang="pl-PL" sz="1100" baseline="0"/>
        </a:p>
        <a:p>
          <a:r>
            <a:rPr lang="pl-PL" sz="1100"/>
            <a:t>Wykonawca zobowiązany jest uzupełnić Formularz ofertowy w części obejmującej załączniki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3 do  8b i od 10 do 16 </a:t>
          </a:r>
          <a:r>
            <a:rPr lang="pl-PL" sz="1100"/>
            <a:t>poprzez:</a:t>
          </a:r>
        </a:p>
        <a:p>
          <a:r>
            <a:rPr lang="pl-PL" sz="1100"/>
            <a:t>a)</a:t>
          </a:r>
          <a:r>
            <a:rPr lang="pl-PL" sz="1100" baseline="0"/>
            <a:t> </a:t>
          </a:r>
          <a:r>
            <a:rPr lang="pl-PL" sz="1100"/>
            <a:t>określenie kosztów budowy Instalacji Termicznego Przekształcania Odpadów (ITPO)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B,of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 </a:t>
          </a:r>
          <a:r>
            <a:rPr lang="pl-PL" sz="1100"/>
            <a:t>oraz kosztów budowy Kotłowni Szczytowej (KS) (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BKS,of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lang="pl-PL" sz="1100"/>
            <a:t>,</a:t>
          </a:r>
        </a:p>
        <a:p>
          <a:r>
            <a:rPr lang="pl-PL" sz="1100"/>
            <a:t>b)</a:t>
          </a:r>
          <a:r>
            <a:rPr lang="pl-PL" sz="1100" baseline="0"/>
            <a:t> </a:t>
          </a:r>
          <a:r>
            <a:rPr lang="pl-PL" sz="1100"/>
            <a:t>określenie poziomu wskaźnika waloryzacji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B,of</a:t>
          </a:r>
          <a:r>
            <a:rPr lang="pl-PL" sz="1100"/>
            <a:t> i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BKS,of </a:t>
          </a:r>
          <a:r>
            <a:rPr lang="pl-PL" sz="1100"/>
            <a:t>kursem walutowym EUR/PLN lub USD/PLN,</a:t>
          </a:r>
        </a:p>
        <a:p>
          <a:r>
            <a:rPr lang="pl-PL" sz="1100"/>
            <a:t>c)</a:t>
          </a:r>
          <a:r>
            <a:rPr lang="pl-PL" sz="1100" baseline="0"/>
            <a:t> </a:t>
          </a:r>
          <a:r>
            <a:rPr lang="pl-PL" sz="1100"/>
            <a:t>określenie waluty waloryzacji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B,of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i 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BKS,of </a:t>
          </a:r>
          <a:r>
            <a:rPr lang="pl-PL" sz="1100"/>
            <a:t>kursem walutowym EUR/PLN lub USD/PLN,</a:t>
          </a:r>
        </a:p>
        <a:p>
          <a:r>
            <a:rPr lang="pl-PL" sz="1100"/>
            <a:t>d)</a:t>
          </a:r>
          <a:r>
            <a:rPr lang="pl-PL" sz="1100" baseline="0"/>
            <a:t> </a:t>
          </a:r>
          <a:r>
            <a:rPr lang="pl-PL" sz="1100"/>
            <a:t>określenie przez Wykonawcę okresu budowy ITPO </a:t>
          </a:r>
          <a:r>
            <a:rPr lang="pl-PL" sz="1100">
              <a:solidFill>
                <a:sysClr val="windowText" lastClr="000000"/>
              </a:solidFill>
            </a:rPr>
            <a:t>(Planowana Data Podpisania Protokołu Zakończenia Okresu Budowy),</a:t>
          </a:r>
        </a:p>
        <a:p>
          <a:r>
            <a:rPr lang="pl-PL" sz="1100"/>
            <a:t>e)</a:t>
          </a:r>
          <a:r>
            <a:rPr lang="pl-PL" sz="1100" baseline="0"/>
            <a:t> określenie</a:t>
          </a:r>
          <a:r>
            <a:rPr lang="pl-PL" sz="1100"/>
            <a:t> kwot i kosztów Finansowania oddzielnie dla ITPO - </a:t>
          </a:r>
          <a:r>
            <a:rPr lang="pl-PL" sz="11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K</a:t>
          </a:r>
          <a:r>
            <a:rPr lang="pl-PL" sz="1100" baseline="-25000">
              <a:effectLst/>
              <a:latin typeface="Times New Roman" panose="02020603050405020304" pitchFamily="18" charset="0"/>
              <a:ea typeface="Calibri" panose="020F0502020204030204" pitchFamily="34" charset="0"/>
            </a:rPr>
            <a:t>F,of </a:t>
          </a:r>
          <a:r>
            <a:rPr lang="pl-PL" sz="1100"/>
            <a:t>i KS -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Calibri" panose="020F0502020204030204" pitchFamily="34" charset="0"/>
              <a:cs typeface="+mn-cs"/>
            </a:rPr>
            <a:t>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Calibri" panose="020F0502020204030204" pitchFamily="34" charset="0"/>
              <a:cs typeface="+mn-cs"/>
            </a:rPr>
            <a:t>FKS,of </a:t>
          </a:r>
          <a:r>
            <a:rPr lang="pl-PL" sz="1100"/>
            <a:t>,</a:t>
          </a:r>
        </a:p>
        <a:p>
          <a:r>
            <a:rPr lang="pl-PL" sz="1100"/>
            <a:t>f) określenie harmonogramu Finansowania Kapitałowego i Dłużnego w Okresie</a:t>
          </a:r>
          <a:r>
            <a:rPr lang="pl-PL" sz="1100" baseline="0"/>
            <a:t> Budowy oddzielnie dla ITPO i KS,</a:t>
          </a:r>
        </a:p>
        <a:p>
          <a:r>
            <a:rPr lang="pl-PL" sz="1100" baseline="0"/>
            <a:t>g) określenie harmongramu spłat rat Finansowania Dłużnego w Okresie Eksploatacji oddzielnie dla ITPO i KS,</a:t>
          </a:r>
          <a:endParaRPr lang="pl-PL" sz="1100"/>
        </a:p>
        <a:p>
          <a:r>
            <a:rPr lang="pl-PL" sz="1100"/>
            <a:t>h)</a:t>
          </a:r>
          <a:r>
            <a:rPr lang="pl-PL" sz="1100" baseline="0"/>
            <a:t> </a:t>
          </a:r>
          <a:r>
            <a:rPr lang="pl-PL" sz="1100"/>
            <a:t>określenie Dyspozycyjności ITPO,</a:t>
          </a:r>
        </a:p>
        <a:p>
          <a:r>
            <a:rPr lang="pl-PL" sz="1100"/>
            <a:t>i)</a:t>
          </a:r>
          <a:r>
            <a:rPr lang="pl-PL" sz="1100" baseline="0"/>
            <a:t> </a:t>
          </a:r>
          <a:r>
            <a:rPr lang="pl-PL" sz="1100"/>
            <a:t>podanie określonych parametrów technicznych,</a:t>
          </a:r>
        </a:p>
        <a:p>
          <a:r>
            <a:rPr lang="pl-PL" sz="1100"/>
            <a:t>j)</a:t>
          </a:r>
          <a:r>
            <a:rPr lang="pl-PL" sz="1100" baseline="0"/>
            <a:t> </a:t>
          </a:r>
          <a:r>
            <a:rPr lang="pl-PL" sz="1100"/>
            <a:t>określenie przez Wykonawcę Gwarantowanych Parametrów Technicznych grupy B dla KS,</a:t>
          </a:r>
        </a:p>
        <a:p>
          <a:r>
            <a:rPr lang="pl-PL" sz="1100"/>
            <a:t>k)</a:t>
          </a:r>
          <a:r>
            <a:rPr lang="pl-PL" sz="1100" baseline="0"/>
            <a:t> </a:t>
          </a:r>
          <a:r>
            <a:rPr lang="pl-PL" sz="1100"/>
            <a:t>określenie przez Wykonawcę gwarantowanego profilu pracy ITPO,</a:t>
          </a:r>
        </a:p>
        <a:p>
          <a:r>
            <a:rPr lang="pl-PL" sz="1100"/>
            <a:t>l)</a:t>
          </a:r>
          <a:r>
            <a:rPr lang="pl-PL" sz="1100" baseline="0"/>
            <a:t> </a:t>
          </a:r>
          <a:r>
            <a:rPr lang="pl-PL" sz="1100"/>
            <a:t>określenie przez Wykonawcę limitu odpowiedzialności za utratę Dotacji Unijnej,</a:t>
          </a:r>
        </a:p>
        <a:p>
          <a:r>
            <a:rPr lang="pl-PL" sz="1100"/>
            <a:t>m)</a:t>
          </a:r>
          <a:r>
            <a:rPr lang="pl-PL" sz="1100" baseline="0"/>
            <a:t> </a:t>
          </a:r>
          <a:r>
            <a:rPr lang="pl-PL" sz="1100"/>
            <a:t>określenie przez Wykonawcę średniego kosztu uzdatniania 1 m3 nośnika Ciepła,</a:t>
          </a:r>
        </a:p>
        <a:p>
          <a:r>
            <a:rPr lang="pl-PL" sz="1100"/>
            <a:t>o)</a:t>
          </a:r>
          <a:r>
            <a:rPr lang="pl-PL" sz="1100" baseline="0"/>
            <a:t> </a:t>
          </a:r>
          <a:r>
            <a:rPr lang="pl-PL" sz="1100"/>
            <a:t>określenie przez Wykonawcę kosztów operowania dla ITPO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OP,of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 </a:t>
          </a:r>
          <a:r>
            <a:rPr lang="pl-PL" sz="1100"/>
            <a:t>oraz dla Kotłowni Szczytowej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(K</a:t>
          </a:r>
          <a:r>
            <a:rPr kumimoji="0" lang="pl-PL" sz="1100" b="0" i="0" u="none" strike="noStrike" kern="0" cap="none" spc="0" normalizeH="0" baseline="-2500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OPKS,of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lang="pl-PL" sz="1100"/>
            <a:t>.</a:t>
          </a:r>
        </a:p>
        <a:p>
          <a:endParaRPr lang="pl-PL" sz="1100"/>
        </a:p>
        <a:p>
          <a:r>
            <a:rPr lang="pl-PL" sz="1100"/>
            <a:t>Wykonawca zobowiązany</a:t>
          </a:r>
          <a:r>
            <a:rPr lang="pl-PL" sz="1100" baseline="0"/>
            <a:t> jest wypełnić</a:t>
          </a:r>
          <a:r>
            <a:rPr lang="pl-PL" sz="1100"/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załączniki od 3 do 8b i od 10 do 16 </a:t>
          </a:r>
          <a:r>
            <a:rPr lang="pl-PL" sz="1100"/>
            <a:t>w zakresie określonym w instrukcji wypełnienia Formularza ofertowego</a:t>
          </a:r>
          <a:r>
            <a:rPr lang="pl-PL" sz="1100" baseline="0"/>
            <a:t> (zawartej w załączniku 1) i złożyć je Zamawiającemu w formie elektronicznej oraz papierowej. Wersja papierowa powinna być podpisana przez osoby upoważnione do reprezentowania Wykonawcy.  </a:t>
          </a:r>
          <a:endParaRPr lang="pl-PL" sz="1100"/>
        </a:p>
        <a:p>
          <a:endParaRPr lang="pl-PL" sz="1100"/>
        </a:p>
        <a:p>
          <a:r>
            <a:rPr lang="pl-PL" sz="1100"/>
            <a:t>W część obliczeniowej Formularza ofertowego znajdują się kolejno:</a:t>
          </a:r>
        </a:p>
        <a:p>
          <a:r>
            <a:rPr lang="pl-PL" sz="1100"/>
            <a:t> a)</a:t>
          </a:r>
          <a:r>
            <a:rPr lang="pl-PL" sz="1100" baseline="0"/>
            <a:t> </a:t>
          </a:r>
          <a:r>
            <a:rPr lang="pl-PL" sz="1100"/>
            <a:t>obliczenia elementów Wynagrodzenia Umownego</a:t>
          </a:r>
          <a:r>
            <a:rPr lang="pl-PL" sz="1100" baseline="0"/>
            <a:t> </a:t>
          </a:r>
          <a:r>
            <a:rPr lang="pl-PL" sz="1100"/>
            <a:t>Wykonawcy oraz określenie sumarycznej nominalnej oczekiwanej wartości Wynagrodzenia Umownego Wykonawcy, a także poziomu EIRR,</a:t>
          </a:r>
        </a:p>
        <a:p>
          <a:r>
            <a:rPr lang="pl-PL" sz="1100"/>
            <a:t> b)</a:t>
          </a:r>
          <a:r>
            <a:rPr lang="pl-PL" sz="1100" baseline="0"/>
            <a:t> </a:t>
          </a:r>
          <a:r>
            <a:rPr lang="pl-PL" sz="1100"/>
            <a:t>obliczenia Wynagrodzenia Umownego netto wyrażonego wartością</a:t>
          </a:r>
          <a:r>
            <a:rPr lang="pl-PL" sz="1100" baseline="0"/>
            <a:t> NPC, </a:t>
          </a:r>
          <a:r>
            <a:rPr lang="pl-PL" sz="1100"/>
            <a:t>skalkulowanego na bazie wielkości i parametrów zawartych w  Ofercie,</a:t>
          </a:r>
          <a:r>
            <a:rPr lang="pl-PL" sz="1100" baseline="0"/>
            <a:t> ocenianego w ramach Kryterium K1 oceny ofert -  Efektywność Przedsięwzięcia.</a:t>
          </a:r>
          <a:endParaRPr lang="pl-PL" sz="1100"/>
        </a:p>
        <a:p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170</xdr:row>
      <xdr:rowOff>108654</xdr:rowOff>
    </xdr:from>
    <xdr:to>
      <xdr:col>3</xdr:col>
      <xdr:colOff>1842205</xdr:colOff>
      <xdr:row>176</xdr:row>
      <xdr:rowOff>329293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F5125BCD-69B8-C446-AA54-673D6AEE4AE0}"/>
            </a:ext>
          </a:extLst>
        </xdr:cNvPr>
        <xdr:cNvSpPr txBox="1"/>
      </xdr:nvSpPr>
      <xdr:spPr>
        <a:xfrm>
          <a:off x="314325" y="31731654"/>
          <a:ext cx="8862130" cy="11921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Załącznik</a:t>
          </a:r>
          <a:r>
            <a:rPr lang="pl-PL" sz="1100" baseline="0"/>
            <a:t> zawiera obliczenia zaktualizowanej sumarycznej wartości Wynagrodzenia Umownego netto Wykonawcy, skalkulowanej na bazie wielkości i parametrów zawartych w jego Ofercie i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ocenianego w ramach Kryterium K1 oceny ofert -  Efektywność Przedsięwzięcia</a:t>
          </a:r>
          <a:r>
            <a:rPr lang="pl-PL" sz="1100" baseline="0"/>
            <a:t>. Wartość Wynagrodzenia określana jest dla każdego Roku Eksploatacji jako suma rocznych kosztów budowy ITPO oraz Kotłowni Szczytowej, rocznych kosztów finansowania ITPO i Kotłowni Szczytowej oraz rocznych kosztów operowania ITPO, Kotłowni Szczytowej oraz kosztów uzdatniania nośnika Ciepła, wynikających z oferty Wykonawcy.</a:t>
          </a:r>
        </a:p>
      </xdr:txBody>
    </xdr:sp>
    <xdr:clientData/>
  </xdr:twoCellAnchor>
  <xdr:twoCellAnchor>
    <xdr:from>
      <xdr:col>1</xdr:col>
      <xdr:colOff>419101</xdr:colOff>
      <xdr:row>176</xdr:row>
      <xdr:rowOff>250825</xdr:rowOff>
    </xdr:from>
    <xdr:to>
      <xdr:col>2</xdr:col>
      <xdr:colOff>6325658</xdr:colOff>
      <xdr:row>177</xdr:row>
      <xdr:rowOff>377825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CF0B169-578E-0E41-B4D6-C5A27C54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32845375"/>
          <a:ext cx="6335182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3175</xdr:colOff>
      <xdr:row>177</xdr:row>
      <xdr:rowOff>215900</xdr:rowOff>
    </xdr:from>
    <xdr:ext cx="8712200" cy="164237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DF3FD1F-69A3-E142-85F3-E651EEE92DF0}"/>
            </a:ext>
          </a:extLst>
        </xdr:cNvPr>
        <xdr:cNvSpPr txBox="1"/>
      </xdr:nvSpPr>
      <xdr:spPr>
        <a:xfrm>
          <a:off x="592534" y="33350994"/>
          <a:ext cx="8712200" cy="16423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/>
            <a:t>gdzie</a:t>
          </a:r>
        </a:p>
        <a:p>
          <a:r>
            <a:rPr lang="pl-PL" sz="1100"/>
            <a:t>APP	 –  Wynagrodzenie Umowne netto Partnera Prywatnego</a:t>
          </a:r>
          <a:r>
            <a:rPr lang="pl-PL" sz="1100" baseline="0"/>
            <a:t> wyrażone wartością NPC</a:t>
          </a:r>
          <a:endParaRPr lang="pl-PL" sz="1100"/>
        </a:p>
        <a:p>
          <a:r>
            <a:rPr lang="pl-PL" sz="1100"/>
            <a:t>d    	 -   stopa dyskontowa =  7,96%</a:t>
          </a:r>
        </a:p>
        <a:p>
          <a:r>
            <a:rPr lang="pl-PL" sz="1100"/>
            <a:t> i   	 -   kolejny rok dwudziestopięcioletniego Okresu Eksploatacji</a:t>
          </a:r>
        </a:p>
        <a:p>
          <a:r>
            <a:rPr lang="pl-PL" sz="1100"/>
            <a:t>K(ITPO)i  	–  roczny koszt budowy, finansowania i operowania</a:t>
          </a:r>
          <a:r>
            <a:rPr lang="pl-PL" sz="1100" baseline="0"/>
            <a:t> </a:t>
          </a:r>
          <a:r>
            <a:rPr lang="pl-PL" sz="1100"/>
            <a:t>Instalacją Termicznego Przekształcania Odpadów w 	roku i-tym, </a:t>
          </a:r>
        </a:p>
        <a:p>
          <a:r>
            <a:rPr lang="pl-PL" sz="1100"/>
            <a:t>K(KS)i  	–  roczny koszt  budowy, finansowania</a:t>
          </a:r>
          <a:r>
            <a:rPr lang="pl-PL" sz="1100" baseline="0"/>
            <a:t> </a:t>
          </a:r>
          <a:r>
            <a:rPr lang="pl-PL" sz="1100"/>
            <a:t>i operowania</a:t>
          </a:r>
          <a:r>
            <a:rPr lang="pl-PL" sz="1100" baseline="0"/>
            <a:t> </a:t>
          </a:r>
          <a:r>
            <a:rPr lang="pl-PL" sz="1100"/>
            <a:t>Kotłownią Szczytową w roku i-tym, </a:t>
          </a:r>
        </a:p>
        <a:p>
          <a:r>
            <a:rPr lang="pl-PL" sz="1100"/>
            <a:t>K(SUW)i 	 –  roczny koszt uzdatniania nośnika Ciepła</a:t>
          </a:r>
          <a:r>
            <a:rPr lang="pl-PL" sz="1100" baseline="0"/>
            <a:t> </a:t>
          </a:r>
          <a:r>
            <a:rPr lang="pl-PL" sz="1100"/>
            <a:t>w roku i-tym,</a:t>
          </a:r>
        </a:p>
        <a:p>
          <a:r>
            <a:rPr lang="pl-PL" sz="1100"/>
            <a:t>PEi 	 -   roczne przychody z tytułu sprzedaży Energii Elektrycznej w roku i-tym</a:t>
          </a:r>
        </a:p>
        <a:p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3873500</xdr:colOff>
      <xdr:row>27</xdr:row>
      <xdr:rowOff>0</xdr:rowOff>
    </xdr:from>
    <xdr:to>
      <xdr:col>4</xdr:col>
      <xdr:colOff>382587</xdr:colOff>
      <xdr:row>27</xdr:row>
      <xdr:rowOff>114300</xdr:rowOff>
    </xdr:to>
    <xdr:sp macro="" textlink="">
      <xdr:nvSpPr>
        <xdr:cNvPr id="5361" name="Object 16" hidden="1">
          <a:extLst>
            <a:ext uri="{FF2B5EF4-FFF2-40B4-BE49-F238E27FC236}">
              <a16:creationId xmlns:a16="http://schemas.microsoft.com/office/drawing/2014/main" id="{FAF391CB-36D6-2444-8734-2E247E976206}"/>
            </a:ext>
          </a:extLst>
        </xdr:cNvPr>
        <xdr:cNvSpPr>
          <a:spLocks noChangeArrowheads="1"/>
        </xdr:cNvSpPr>
      </xdr:nvSpPr>
      <xdr:spPr bwMode="auto">
        <a:xfrm>
          <a:off x="2616200" y="6096000"/>
          <a:ext cx="1054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</xdr:row>
      <xdr:rowOff>114300</xdr:rowOff>
    </xdr:from>
    <xdr:to>
      <xdr:col>4</xdr:col>
      <xdr:colOff>382587</xdr:colOff>
      <xdr:row>5</xdr:row>
      <xdr:rowOff>12701</xdr:rowOff>
    </xdr:to>
    <xdr:sp macro="" textlink="">
      <xdr:nvSpPr>
        <xdr:cNvPr id="5362" name="Object 16" hidden="1">
          <a:extLst>
            <a:ext uri="{FF2B5EF4-FFF2-40B4-BE49-F238E27FC236}">
              <a16:creationId xmlns:a16="http://schemas.microsoft.com/office/drawing/2014/main" id="{4081B4C5-4B6F-DD4B-A25C-BFADECE3B0D2}"/>
            </a:ext>
          </a:extLst>
        </xdr:cNvPr>
        <xdr:cNvSpPr>
          <a:spLocks noChangeArrowheads="1"/>
        </xdr:cNvSpPr>
      </xdr:nvSpPr>
      <xdr:spPr bwMode="auto">
        <a:xfrm>
          <a:off x="2616200" y="469900"/>
          <a:ext cx="1054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63500</xdr:rowOff>
    </xdr:from>
    <xdr:to>
      <xdr:col>4</xdr:col>
      <xdr:colOff>382587</xdr:colOff>
      <xdr:row>27</xdr:row>
      <xdr:rowOff>381000</xdr:rowOff>
    </xdr:to>
    <xdr:sp macro="" textlink="">
      <xdr:nvSpPr>
        <xdr:cNvPr id="5363" name="Object 16" hidden="1">
          <a:extLst>
            <a:ext uri="{FF2B5EF4-FFF2-40B4-BE49-F238E27FC236}">
              <a16:creationId xmlns:a16="http://schemas.microsoft.com/office/drawing/2014/main" id="{9659ACE7-B60A-3042-BB45-BBBC1F855D34}"/>
            </a:ext>
          </a:extLst>
        </xdr:cNvPr>
        <xdr:cNvSpPr>
          <a:spLocks noChangeArrowheads="1"/>
        </xdr:cNvSpPr>
      </xdr:nvSpPr>
      <xdr:spPr bwMode="auto">
        <a:xfrm>
          <a:off x="2616200" y="6159500"/>
          <a:ext cx="10541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0</xdr:rowOff>
    </xdr:from>
    <xdr:to>
      <xdr:col>4</xdr:col>
      <xdr:colOff>382587</xdr:colOff>
      <xdr:row>27</xdr:row>
      <xdr:rowOff>114300</xdr:rowOff>
    </xdr:to>
    <xdr:sp macro="" textlink="">
      <xdr:nvSpPr>
        <xdr:cNvPr id="5364" name="Object 16" hidden="1">
          <a:extLst>
            <a:ext uri="{FF2B5EF4-FFF2-40B4-BE49-F238E27FC236}">
              <a16:creationId xmlns:a16="http://schemas.microsoft.com/office/drawing/2014/main" id="{52D5BC11-00ED-394C-9039-89D1C99093E0}"/>
            </a:ext>
          </a:extLst>
        </xdr:cNvPr>
        <xdr:cNvSpPr>
          <a:spLocks noChangeArrowheads="1"/>
        </xdr:cNvSpPr>
      </xdr:nvSpPr>
      <xdr:spPr bwMode="auto">
        <a:xfrm>
          <a:off x="2616200" y="6096000"/>
          <a:ext cx="1054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382587</xdr:colOff>
      <xdr:row>52</xdr:row>
      <xdr:rowOff>279400</xdr:rowOff>
    </xdr:to>
    <xdr:sp macro="" textlink="">
      <xdr:nvSpPr>
        <xdr:cNvPr id="5365" name="Object 16" hidden="1">
          <a:extLst>
            <a:ext uri="{FF2B5EF4-FFF2-40B4-BE49-F238E27FC236}">
              <a16:creationId xmlns:a16="http://schemas.microsoft.com/office/drawing/2014/main" id="{BC5C5FBA-BB5D-BC4A-93FB-7DB6BB6DA90E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382587</xdr:colOff>
      <xdr:row>49</xdr:row>
      <xdr:rowOff>11114</xdr:rowOff>
    </xdr:to>
    <xdr:sp macro="" textlink="">
      <xdr:nvSpPr>
        <xdr:cNvPr id="5366" name="Object 16" hidden="1">
          <a:extLst>
            <a:ext uri="{FF2B5EF4-FFF2-40B4-BE49-F238E27FC236}">
              <a16:creationId xmlns:a16="http://schemas.microsoft.com/office/drawing/2014/main" id="{763419C1-832B-F64B-9C24-63782D696B8D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0541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67" name="Object 16" hidden="1">
          <a:extLst>
            <a:ext uri="{FF2B5EF4-FFF2-40B4-BE49-F238E27FC236}">
              <a16:creationId xmlns:a16="http://schemas.microsoft.com/office/drawing/2014/main" id="{2E636CE8-ABBD-AB46-B8BD-E7BB7D71FA3A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54</xdr:row>
      <xdr:rowOff>0</xdr:rowOff>
    </xdr:from>
    <xdr:to>
      <xdr:col>4</xdr:col>
      <xdr:colOff>382587</xdr:colOff>
      <xdr:row>55</xdr:row>
      <xdr:rowOff>38099</xdr:rowOff>
    </xdr:to>
    <xdr:sp macro="" textlink="">
      <xdr:nvSpPr>
        <xdr:cNvPr id="5368" name="Object 16" hidden="1">
          <a:extLst>
            <a:ext uri="{FF2B5EF4-FFF2-40B4-BE49-F238E27FC236}">
              <a16:creationId xmlns:a16="http://schemas.microsoft.com/office/drawing/2014/main" id="{42B97C5B-28BD-F543-A4B1-A2A1046BAC7C}"/>
            </a:ext>
          </a:extLst>
        </xdr:cNvPr>
        <xdr:cNvSpPr>
          <a:spLocks noChangeArrowheads="1"/>
        </xdr:cNvSpPr>
      </xdr:nvSpPr>
      <xdr:spPr bwMode="auto">
        <a:xfrm>
          <a:off x="2616200" y="135382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54</xdr:row>
      <xdr:rowOff>0</xdr:rowOff>
    </xdr:from>
    <xdr:to>
      <xdr:col>4</xdr:col>
      <xdr:colOff>382587</xdr:colOff>
      <xdr:row>55</xdr:row>
      <xdr:rowOff>12699</xdr:rowOff>
    </xdr:to>
    <xdr:sp macro="" textlink="">
      <xdr:nvSpPr>
        <xdr:cNvPr id="5369" name="Object 16" hidden="1">
          <a:extLst>
            <a:ext uri="{FF2B5EF4-FFF2-40B4-BE49-F238E27FC236}">
              <a16:creationId xmlns:a16="http://schemas.microsoft.com/office/drawing/2014/main" id="{BAB915EE-DB13-7C41-AC2A-B0C797E668BE}"/>
            </a:ext>
          </a:extLst>
        </xdr:cNvPr>
        <xdr:cNvSpPr>
          <a:spLocks noChangeArrowheads="1"/>
        </xdr:cNvSpPr>
      </xdr:nvSpPr>
      <xdr:spPr bwMode="auto">
        <a:xfrm>
          <a:off x="2616200" y="135382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54</xdr:row>
      <xdr:rowOff>0</xdr:rowOff>
    </xdr:from>
    <xdr:to>
      <xdr:col>4</xdr:col>
      <xdr:colOff>382587</xdr:colOff>
      <xdr:row>54</xdr:row>
      <xdr:rowOff>228600</xdr:rowOff>
    </xdr:to>
    <xdr:sp macro="" textlink="">
      <xdr:nvSpPr>
        <xdr:cNvPr id="5370" name="Object 16" hidden="1">
          <a:extLst>
            <a:ext uri="{FF2B5EF4-FFF2-40B4-BE49-F238E27FC236}">
              <a16:creationId xmlns:a16="http://schemas.microsoft.com/office/drawing/2014/main" id="{912C0738-4583-A145-9BF7-5775A5247499}"/>
            </a:ext>
          </a:extLst>
        </xdr:cNvPr>
        <xdr:cNvSpPr>
          <a:spLocks noChangeArrowheads="1"/>
        </xdr:cNvSpPr>
      </xdr:nvSpPr>
      <xdr:spPr bwMode="auto">
        <a:xfrm>
          <a:off x="2616200" y="135382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71" name="Object 16" hidden="1">
          <a:extLst>
            <a:ext uri="{FF2B5EF4-FFF2-40B4-BE49-F238E27FC236}">
              <a16:creationId xmlns:a16="http://schemas.microsoft.com/office/drawing/2014/main" id="{72F9D761-1216-B545-AB07-028D0B5D153D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72" name="Object 16" hidden="1">
          <a:extLst>
            <a:ext uri="{FF2B5EF4-FFF2-40B4-BE49-F238E27FC236}">
              <a16:creationId xmlns:a16="http://schemas.microsoft.com/office/drawing/2014/main" id="{EB3A9DFD-01FD-A348-8870-380FB9239420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73" name="Object 16" hidden="1">
          <a:extLst>
            <a:ext uri="{FF2B5EF4-FFF2-40B4-BE49-F238E27FC236}">
              <a16:creationId xmlns:a16="http://schemas.microsoft.com/office/drawing/2014/main" id="{87CEE66C-3B6C-7D40-84A2-0EE86D6294A0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74" name="Object 16" hidden="1">
          <a:extLst>
            <a:ext uri="{FF2B5EF4-FFF2-40B4-BE49-F238E27FC236}">
              <a16:creationId xmlns:a16="http://schemas.microsoft.com/office/drawing/2014/main" id="{FF476A31-F358-6C43-84FE-65460C5D285F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75" name="Object 16" hidden="1">
          <a:extLst>
            <a:ext uri="{FF2B5EF4-FFF2-40B4-BE49-F238E27FC236}">
              <a16:creationId xmlns:a16="http://schemas.microsoft.com/office/drawing/2014/main" id="{3376E5D6-E0A6-BA44-9AEC-94E95BD4730E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76" name="Object 16" hidden="1">
          <a:extLst>
            <a:ext uri="{FF2B5EF4-FFF2-40B4-BE49-F238E27FC236}">
              <a16:creationId xmlns:a16="http://schemas.microsoft.com/office/drawing/2014/main" id="{45D1226C-3238-334D-BE00-E12280ADD6EB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114300</xdr:rowOff>
    </xdr:from>
    <xdr:to>
      <xdr:col>4</xdr:col>
      <xdr:colOff>395287</xdr:colOff>
      <xdr:row>31</xdr:row>
      <xdr:rowOff>125413</xdr:rowOff>
    </xdr:to>
    <xdr:sp macro="" textlink="">
      <xdr:nvSpPr>
        <xdr:cNvPr id="5377" name="Object 16" hidden="1">
          <a:extLst>
            <a:ext uri="{FF2B5EF4-FFF2-40B4-BE49-F238E27FC236}">
              <a16:creationId xmlns:a16="http://schemas.microsoft.com/office/drawing/2014/main" id="{F74EAFF4-9D42-E44E-8F33-A63AEE33239D}"/>
            </a:ext>
          </a:extLst>
        </xdr:cNvPr>
        <xdr:cNvSpPr>
          <a:spLocks noChangeArrowheads="1"/>
        </xdr:cNvSpPr>
      </xdr:nvSpPr>
      <xdr:spPr bwMode="auto">
        <a:xfrm>
          <a:off x="2616200" y="6781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114300</xdr:rowOff>
    </xdr:from>
    <xdr:to>
      <xdr:col>4</xdr:col>
      <xdr:colOff>395287</xdr:colOff>
      <xdr:row>31</xdr:row>
      <xdr:rowOff>125413</xdr:rowOff>
    </xdr:to>
    <xdr:sp macro="" textlink="">
      <xdr:nvSpPr>
        <xdr:cNvPr id="5378" name="Object 16" hidden="1">
          <a:extLst>
            <a:ext uri="{FF2B5EF4-FFF2-40B4-BE49-F238E27FC236}">
              <a16:creationId xmlns:a16="http://schemas.microsoft.com/office/drawing/2014/main" id="{51DC3E56-06D8-B743-978A-34B4CED4F114}"/>
            </a:ext>
          </a:extLst>
        </xdr:cNvPr>
        <xdr:cNvSpPr>
          <a:spLocks noChangeArrowheads="1"/>
        </xdr:cNvSpPr>
      </xdr:nvSpPr>
      <xdr:spPr bwMode="auto">
        <a:xfrm>
          <a:off x="2616200" y="6781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114300</xdr:rowOff>
    </xdr:from>
    <xdr:to>
      <xdr:col>4</xdr:col>
      <xdr:colOff>395287</xdr:colOff>
      <xdr:row>31</xdr:row>
      <xdr:rowOff>125413</xdr:rowOff>
    </xdr:to>
    <xdr:sp macro="" textlink="">
      <xdr:nvSpPr>
        <xdr:cNvPr id="5379" name="Object 16" hidden="1">
          <a:extLst>
            <a:ext uri="{FF2B5EF4-FFF2-40B4-BE49-F238E27FC236}">
              <a16:creationId xmlns:a16="http://schemas.microsoft.com/office/drawing/2014/main" id="{646FB45B-E73C-2E49-A0B5-75D1134CE6CB}"/>
            </a:ext>
          </a:extLst>
        </xdr:cNvPr>
        <xdr:cNvSpPr>
          <a:spLocks noChangeArrowheads="1"/>
        </xdr:cNvSpPr>
      </xdr:nvSpPr>
      <xdr:spPr bwMode="auto">
        <a:xfrm>
          <a:off x="2616200" y="6781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114300</xdr:rowOff>
    </xdr:from>
    <xdr:to>
      <xdr:col>4</xdr:col>
      <xdr:colOff>395287</xdr:colOff>
      <xdr:row>31</xdr:row>
      <xdr:rowOff>125413</xdr:rowOff>
    </xdr:to>
    <xdr:sp macro="" textlink="">
      <xdr:nvSpPr>
        <xdr:cNvPr id="5380" name="Object 16" hidden="1">
          <a:extLst>
            <a:ext uri="{FF2B5EF4-FFF2-40B4-BE49-F238E27FC236}">
              <a16:creationId xmlns:a16="http://schemas.microsoft.com/office/drawing/2014/main" id="{FA6EEC66-C92D-834B-9DE3-DF16072D2D13}"/>
            </a:ext>
          </a:extLst>
        </xdr:cNvPr>
        <xdr:cNvSpPr>
          <a:spLocks noChangeArrowheads="1"/>
        </xdr:cNvSpPr>
      </xdr:nvSpPr>
      <xdr:spPr bwMode="auto">
        <a:xfrm>
          <a:off x="2616200" y="6781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381" name="Object 16" hidden="1">
          <a:extLst>
            <a:ext uri="{FF2B5EF4-FFF2-40B4-BE49-F238E27FC236}">
              <a16:creationId xmlns:a16="http://schemas.microsoft.com/office/drawing/2014/main" id="{95F98D84-7B8D-764A-A81D-A0B0BC5088D2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382" name="Object 16" hidden="1">
          <a:extLst>
            <a:ext uri="{FF2B5EF4-FFF2-40B4-BE49-F238E27FC236}">
              <a16:creationId xmlns:a16="http://schemas.microsoft.com/office/drawing/2014/main" id="{F6718406-0CEE-C043-BED7-2459884FDB51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383" name="Object 16" hidden="1">
          <a:extLst>
            <a:ext uri="{FF2B5EF4-FFF2-40B4-BE49-F238E27FC236}">
              <a16:creationId xmlns:a16="http://schemas.microsoft.com/office/drawing/2014/main" id="{1C0B10DD-0217-7A4A-8C53-50F4787EA02D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384" name="Object 16" hidden="1">
          <a:extLst>
            <a:ext uri="{FF2B5EF4-FFF2-40B4-BE49-F238E27FC236}">
              <a16:creationId xmlns:a16="http://schemas.microsoft.com/office/drawing/2014/main" id="{7969DCD9-D2DC-E945-BF0D-AA90EC27F515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395287</xdr:colOff>
      <xdr:row>49</xdr:row>
      <xdr:rowOff>11114</xdr:rowOff>
    </xdr:to>
    <xdr:sp macro="" textlink="">
      <xdr:nvSpPr>
        <xdr:cNvPr id="5385" name="Object 16" hidden="1">
          <a:extLst>
            <a:ext uri="{FF2B5EF4-FFF2-40B4-BE49-F238E27FC236}">
              <a16:creationId xmlns:a16="http://schemas.microsoft.com/office/drawing/2014/main" id="{BCA35AA0-400F-744E-8EE3-762D8293BA24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395287</xdr:colOff>
      <xdr:row>51</xdr:row>
      <xdr:rowOff>241300</xdr:rowOff>
    </xdr:to>
    <xdr:sp macro="" textlink="">
      <xdr:nvSpPr>
        <xdr:cNvPr id="5386" name="Object 16" hidden="1">
          <a:extLst>
            <a:ext uri="{FF2B5EF4-FFF2-40B4-BE49-F238E27FC236}">
              <a16:creationId xmlns:a16="http://schemas.microsoft.com/office/drawing/2014/main" id="{F3CAA06A-61F9-7740-B3D5-7B5902BA762C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395287</xdr:colOff>
      <xdr:row>51</xdr:row>
      <xdr:rowOff>241300</xdr:rowOff>
    </xdr:to>
    <xdr:sp macro="" textlink="">
      <xdr:nvSpPr>
        <xdr:cNvPr id="5387" name="Object 16" hidden="1">
          <a:extLst>
            <a:ext uri="{FF2B5EF4-FFF2-40B4-BE49-F238E27FC236}">
              <a16:creationId xmlns:a16="http://schemas.microsoft.com/office/drawing/2014/main" id="{5C8CD33C-DD77-384F-B798-757799E4ED60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395287</xdr:colOff>
      <xdr:row>51</xdr:row>
      <xdr:rowOff>241300</xdr:rowOff>
    </xdr:to>
    <xdr:sp macro="" textlink="">
      <xdr:nvSpPr>
        <xdr:cNvPr id="5388" name="Object 16" hidden="1">
          <a:extLst>
            <a:ext uri="{FF2B5EF4-FFF2-40B4-BE49-F238E27FC236}">
              <a16:creationId xmlns:a16="http://schemas.microsoft.com/office/drawing/2014/main" id="{1F295834-0705-0748-8356-77C44ACA4CAE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395287</xdr:colOff>
      <xdr:row>51</xdr:row>
      <xdr:rowOff>241300</xdr:rowOff>
    </xdr:to>
    <xdr:sp macro="" textlink="">
      <xdr:nvSpPr>
        <xdr:cNvPr id="5389" name="Object 16" hidden="1">
          <a:extLst>
            <a:ext uri="{FF2B5EF4-FFF2-40B4-BE49-F238E27FC236}">
              <a16:creationId xmlns:a16="http://schemas.microsoft.com/office/drawing/2014/main" id="{B764CE05-49EC-9444-87F2-26D14871CA5E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395287</xdr:colOff>
      <xdr:row>52</xdr:row>
      <xdr:rowOff>241300</xdr:rowOff>
    </xdr:to>
    <xdr:sp macro="" textlink="">
      <xdr:nvSpPr>
        <xdr:cNvPr id="5390" name="Object 16" hidden="1">
          <a:extLst>
            <a:ext uri="{FF2B5EF4-FFF2-40B4-BE49-F238E27FC236}">
              <a16:creationId xmlns:a16="http://schemas.microsoft.com/office/drawing/2014/main" id="{8C67452D-9E8B-1644-BAD8-C4D1730D928A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395287</xdr:colOff>
      <xdr:row>52</xdr:row>
      <xdr:rowOff>241300</xdr:rowOff>
    </xdr:to>
    <xdr:sp macro="" textlink="">
      <xdr:nvSpPr>
        <xdr:cNvPr id="5391" name="Object 16" hidden="1">
          <a:extLst>
            <a:ext uri="{FF2B5EF4-FFF2-40B4-BE49-F238E27FC236}">
              <a16:creationId xmlns:a16="http://schemas.microsoft.com/office/drawing/2014/main" id="{DE0117C0-6195-9B48-BD0F-578CF55A48A5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395287</xdr:colOff>
      <xdr:row>52</xdr:row>
      <xdr:rowOff>241300</xdr:rowOff>
    </xdr:to>
    <xdr:sp macro="" textlink="">
      <xdr:nvSpPr>
        <xdr:cNvPr id="5392" name="Object 16" hidden="1">
          <a:extLst>
            <a:ext uri="{FF2B5EF4-FFF2-40B4-BE49-F238E27FC236}">
              <a16:creationId xmlns:a16="http://schemas.microsoft.com/office/drawing/2014/main" id="{052B0DD5-B9C9-B94B-B223-E0B7320D4502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395287</xdr:colOff>
      <xdr:row>52</xdr:row>
      <xdr:rowOff>241300</xdr:rowOff>
    </xdr:to>
    <xdr:sp macro="" textlink="">
      <xdr:nvSpPr>
        <xdr:cNvPr id="5393" name="Object 16" hidden="1">
          <a:extLst>
            <a:ext uri="{FF2B5EF4-FFF2-40B4-BE49-F238E27FC236}">
              <a16:creationId xmlns:a16="http://schemas.microsoft.com/office/drawing/2014/main" id="{DAF87ADB-0874-3443-B510-A45D283AC18E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382587</xdr:colOff>
      <xdr:row>36</xdr:row>
      <xdr:rowOff>12700</xdr:rowOff>
    </xdr:to>
    <xdr:sp macro="" textlink="">
      <xdr:nvSpPr>
        <xdr:cNvPr id="5394" name="Object 16" hidden="1">
          <a:extLst>
            <a:ext uri="{FF2B5EF4-FFF2-40B4-BE49-F238E27FC236}">
              <a16:creationId xmlns:a16="http://schemas.microsoft.com/office/drawing/2014/main" id="{565FF044-D6B8-E341-BD6E-66236B08338E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395" name="Object 16" hidden="1">
          <a:extLst>
            <a:ext uri="{FF2B5EF4-FFF2-40B4-BE49-F238E27FC236}">
              <a16:creationId xmlns:a16="http://schemas.microsoft.com/office/drawing/2014/main" id="{56708C77-AFB9-0142-BCD9-391E93A415DE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396" name="Object 16" hidden="1">
          <a:extLst>
            <a:ext uri="{FF2B5EF4-FFF2-40B4-BE49-F238E27FC236}">
              <a16:creationId xmlns:a16="http://schemas.microsoft.com/office/drawing/2014/main" id="{96996F02-AC92-6A47-903A-C80A419F6D16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397" name="Object 16" hidden="1">
          <a:extLst>
            <a:ext uri="{FF2B5EF4-FFF2-40B4-BE49-F238E27FC236}">
              <a16:creationId xmlns:a16="http://schemas.microsoft.com/office/drawing/2014/main" id="{FF012F01-B46F-7A4E-8F13-348349495957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398" name="Object 16" hidden="1">
          <a:extLst>
            <a:ext uri="{FF2B5EF4-FFF2-40B4-BE49-F238E27FC236}">
              <a16:creationId xmlns:a16="http://schemas.microsoft.com/office/drawing/2014/main" id="{EBD9EAD4-88B9-BB42-A6F2-D86E65E3D562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382587</xdr:colOff>
      <xdr:row>61</xdr:row>
      <xdr:rowOff>228600</xdr:rowOff>
    </xdr:to>
    <xdr:sp macro="" textlink="">
      <xdr:nvSpPr>
        <xdr:cNvPr id="5399" name="Object 16" hidden="1">
          <a:extLst>
            <a:ext uri="{FF2B5EF4-FFF2-40B4-BE49-F238E27FC236}">
              <a16:creationId xmlns:a16="http://schemas.microsoft.com/office/drawing/2014/main" id="{318056B6-0BF1-EB48-942C-6C9B1A9A3222}"/>
            </a:ext>
          </a:extLst>
        </xdr:cNvPr>
        <xdr:cNvSpPr>
          <a:spLocks noChangeArrowheads="1"/>
        </xdr:cNvSpPr>
      </xdr:nvSpPr>
      <xdr:spPr bwMode="auto">
        <a:xfrm>
          <a:off x="2616200" y="153289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382587</xdr:colOff>
      <xdr:row>61</xdr:row>
      <xdr:rowOff>12700</xdr:rowOff>
    </xdr:to>
    <xdr:sp macro="" textlink="">
      <xdr:nvSpPr>
        <xdr:cNvPr id="5400" name="Object 16" hidden="1">
          <a:extLst>
            <a:ext uri="{FF2B5EF4-FFF2-40B4-BE49-F238E27FC236}">
              <a16:creationId xmlns:a16="http://schemas.microsoft.com/office/drawing/2014/main" id="{D3A12E36-61AC-0D48-A1E9-5A0AC4D5704B}"/>
            </a:ext>
          </a:extLst>
        </xdr:cNvPr>
        <xdr:cNvSpPr>
          <a:spLocks noChangeArrowheads="1"/>
        </xdr:cNvSpPr>
      </xdr:nvSpPr>
      <xdr:spPr bwMode="auto">
        <a:xfrm>
          <a:off x="2616200" y="150622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395287</xdr:colOff>
      <xdr:row>60</xdr:row>
      <xdr:rowOff>355600</xdr:rowOff>
    </xdr:to>
    <xdr:sp macro="" textlink="">
      <xdr:nvSpPr>
        <xdr:cNvPr id="5401" name="Object 16" hidden="1">
          <a:extLst>
            <a:ext uri="{FF2B5EF4-FFF2-40B4-BE49-F238E27FC236}">
              <a16:creationId xmlns:a16="http://schemas.microsoft.com/office/drawing/2014/main" id="{69448DBF-B537-174E-8D6D-A8608A93CF5E}"/>
            </a:ext>
          </a:extLst>
        </xdr:cNvPr>
        <xdr:cNvSpPr>
          <a:spLocks noChangeArrowheads="1"/>
        </xdr:cNvSpPr>
      </xdr:nvSpPr>
      <xdr:spPr bwMode="auto">
        <a:xfrm>
          <a:off x="2616200" y="15062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395287</xdr:colOff>
      <xdr:row>60</xdr:row>
      <xdr:rowOff>355600</xdr:rowOff>
    </xdr:to>
    <xdr:sp macro="" textlink="">
      <xdr:nvSpPr>
        <xdr:cNvPr id="5402" name="Object 16" hidden="1">
          <a:extLst>
            <a:ext uri="{FF2B5EF4-FFF2-40B4-BE49-F238E27FC236}">
              <a16:creationId xmlns:a16="http://schemas.microsoft.com/office/drawing/2014/main" id="{9333637F-8555-C747-AD56-4822456754F5}"/>
            </a:ext>
          </a:extLst>
        </xdr:cNvPr>
        <xdr:cNvSpPr>
          <a:spLocks noChangeArrowheads="1"/>
        </xdr:cNvSpPr>
      </xdr:nvSpPr>
      <xdr:spPr bwMode="auto">
        <a:xfrm>
          <a:off x="2616200" y="15062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395287</xdr:colOff>
      <xdr:row>60</xdr:row>
      <xdr:rowOff>355600</xdr:rowOff>
    </xdr:to>
    <xdr:sp macro="" textlink="">
      <xdr:nvSpPr>
        <xdr:cNvPr id="5403" name="Object 16" hidden="1">
          <a:extLst>
            <a:ext uri="{FF2B5EF4-FFF2-40B4-BE49-F238E27FC236}">
              <a16:creationId xmlns:a16="http://schemas.microsoft.com/office/drawing/2014/main" id="{7606CC45-36A1-F343-BD6C-A7A5E890C056}"/>
            </a:ext>
          </a:extLst>
        </xdr:cNvPr>
        <xdr:cNvSpPr>
          <a:spLocks noChangeArrowheads="1"/>
        </xdr:cNvSpPr>
      </xdr:nvSpPr>
      <xdr:spPr bwMode="auto">
        <a:xfrm>
          <a:off x="2616200" y="15062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395287</xdr:colOff>
      <xdr:row>60</xdr:row>
      <xdr:rowOff>355600</xdr:rowOff>
    </xdr:to>
    <xdr:sp macro="" textlink="">
      <xdr:nvSpPr>
        <xdr:cNvPr id="5404" name="Object 16" hidden="1">
          <a:extLst>
            <a:ext uri="{FF2B5EF4-FFF2-40B4-BE49-F238E27FC236}">
              <a16:creationId xmlns:a16="http://schemas.microsoft.com/office/drawing/2014/main" id="{CF8A88BF-9637-ED4C-A233-E9D9DC11C34F}"/>
            </a:ext>
          </a:extLst>
        </xdr:cNvPr>
        <xdr:cNvSpPr>
          <a:spLocks noChangeArrowheads="1"/>
        </xdr:cNvSpPr>
      </xdr:nvSpPr>
      <xdr:spPr bwMode="auto">
        <a:xfrm>
          <a:off x="2616200" y="15062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395287</xdr:colOff>
      <xdr:row>43</xdr:row>
      <xdr:rowOff>76200</xdr:rowOff>
    </xdr:to>
    <xdr:sp macro="" textlink="">
      <xdr:nvSpPr>
        <xdr:cNvPr id="5405" name="Object 16" hidden="1">
          <a:extLst>
            <a:ext uri="{FF2B5EF4-FFF2-40B4-BE49-F238E27FC236}">
              <a16:creationId xmlns:a16="http://schemas.microsoft.com/office/drawing/2014/main" id="{9E4B61B3-9533-2D4D-87DD-F5F6803304AF}"/>
            </a:ext>
          </a:extLst>
        </xdr:cNvPr>
        <xdr:cNvSpPr>
          <a:spLocks noChangeArrowheads="1"/>
        </xdr:cNvSpPr>
      </xdr:nvSpPr>
      <xdr:spPr bwMode="auto">
        <a:xfrm>
          <a:off x="2616200" y="98171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395287</xdr:colOff>
      <xdr:row>43</xdr:row>
      <xdr:rowOff>50800</xdr:rowOff>
    </xdr:to>
    <xdr:sp macro="" textlink="">
      <xdr:nvSpPr>
        <xdr:cNvPr id="5406" name="Object 16" hidden="1">
          <a:extLst>
            <a:ext uri="{FF2B5EF4-FFF2-40B4-BE49-F238E27FC236}">
              <a16:creationId xmlns:a16="http://schemas.microsoft.com/office/drawing/2014/main" id="{BFEDF816-5A95-C340-9DE8-8917E68B6CFD}"/>
            </a:ext>
          </a:extLst>
        </xdr:cNvPr>
        <xdr:cNvSpPr>
          <a:spLocks noChangeArrowheads="1"/>
        </xdr:cNvSpPr>
      </xdr:nvSpPr>
      <xdr:spPr bwMode="auto">
        <a:xfrm>
          <a:off x="2616200" y="9817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127000</xdr:rowOff>
    </xdr:to>
    <xdr:sp macro="" textlink="">
      <xdr:nvSpPr>
        <xdr:cNvPr id="5407" name="Object 16" hidden="1">
          <a:extLst>
            <a:ext uri="{FF2B5EF4-FFF2-40B4-BE49-F238E27FC236}">
              <a16:creationId xmlns:a16="http://schemas.microsoft.com/office/drawing/2014/main" id="{DC703AB0-73F2-8141-85F4-209A18EAF12B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114300</xdr:rowOff>
    </xdr:to>
    <xdr:sp macro="" textlink="">
      <xdr:nvSpPr>
        <xdr:cNvPr id="5408" name="Object 16" hidden="1">
          <a:extLst>
            <a:ext uri="{FF2B5EF4-FFF2-40B4-BE49-F238E27FC236}">
              <a16:creationId xmlns:a16="http://schemas.microsoft.com/office/drawing/2014/main" id="{63B47F79-8917-7142-8B1B-7DD5904C3F29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24</xdr:row>
      <xdr:rowOff>0</xdr:rowOff>
    </xdr:from>
    <xdr:to>
      <xdr:col>2</xdr:col>
      <xdr:colOff>596900</xdr:colOff>
      <xdr:row>25</xdr:row>
      <xdr:rowOff>38100</xdr:rowOff>
    </xdr:to>
    <xdr:sp macro="" textlink="">
      <xdr:nvSpPr>
        <xdr:cNvPr id="5409" name="Object 16" hidden="1">
          <a:extLst>
            <a:ext uri="{FF2B5EF4-FFF2-40B4-BE49-F238E27FC236}">
              <a16:creationId xmlns:a16="http://schemas.microsoft.com/office/drawing/2014/main" id="{4AB0D221-4811-E343-8A1F-B7A4FAD5EB65}"/>
            </a:ext>
          </a:extLst>
        </xdr:cNvPr>
        <xdr:cNvSpPr>
          <a:spLocks noChangeArrowheads="1"/>
        </xdr:cNvSpPr>
      </xdr:nvSpPr>
      <xdr:spPr bwMode="auto">
        <a:xfrm>
          <a:off x="-355600" y="5715000"/>
          <a:ext cx="144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24</xdr:row>
      <xdr:rowOff>0</xdr:rowOff>
    </xdr:from>
    <xdr:to>
      <xdr:col>2</xdr:col>
      <xdr:colOff>596900</xdr:colOff>
      <xdr:row>25</xdr:row>
      <xdr:rowOff>25400</xdr:rowOff>
    </xdr:to>
    <xdr:sp macro="" textlink="">
      <xdr:nvSpPr>
        <xdr:cNvPr id="5410" name="Object 16" hidden="1">
          <a:extLst>
            <a:ext uri="{FF2B5EF4-FFF2-40B4-BE49-F238E27FC236}">
              <a16:creationId xmlns:a16="http://schemas.microsoft.com/office/drawing/2014/main" id="{A7412AF7-81B5-7040-A072-9BABD8327925}"/>
            </a:ext>
          </a:extLst>
        </xdr:cNvPr>
        <xdr:cNvSpPr>
          <a:spLocks noChangeArrowheads="1"/>
        </xdr:cNvSpPr>
      </xdr:nvSpPr>
      <xdr:spPr bwMode="auto">
        <a:xfrm>
          <a:off x="-355600" y="5715000"/>
          <a:ext cx="1447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395287</xdr:colOff>
      <xdr:row>43</xdr:row>
      <xdr:rowOff>76200</xdr:rowOff>
    </xdr:to>
    <xdr:sp macro="" textlink="">
      <xdr:nvSpPr>
        <xdr:cNvPr id="5411" name="Object 16" hidden="1">
          <a:extLst>
            <a:ext uri="{FF2B5EF4-FFF2-40B4-BE49-F238E27FC236}">
              <a16:creationId xmlns:a16="http://schemas.microsoft.com/office/drawing/2014/main" id="{A5D10010-E4F7-4945-AF81-78309D791945}"/>
            </a:ext>
          </a:extLst>
        </xdr:cNvPr>
        <xdr:cNvSpPr>
          <a:spLocks noChangeArrowheads="1"/>
        </xdr:cNvSpPr>
      </xdr:nvSpPr>
      <xdr:spPr bwMode="auto">
        <a:xfrm>
          <a:off x="2616200" y="98171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395287</xdr:colOff>
      <xdr:row>43</xdr:row>
      <xdr:rowOff>50800</xdr:rowOff>
    </xdr:to>
    <xdr:sp macro="" textlink="">
      <xdr:nvSpPr>
        <xdr:cNvPr id="5412" name="Object 16" hidden="1">
          <a:extLst>
            <a:ext uri="{FF2B5EF4-FFF2-40B4-BE49-F238E27FC236}">
              <a16:creationId xmlns:a16="http://schemas.microsoft.com/office/drawing/2014/main" id="{98E7D904-C31E-DB4B-AD3A-39EECB2F677F}"/>
            </a:ext>
          </a:extLst>
        </xdr:cNvPr>
        <xdr:cNvSpPr>
          <a:spLocks noChangeArrowheads="1"/>
        </xdr:cNvSpPr>
      </xdr:nvSpPr>
      <xdr:spPr bwMode="auto">
        <a:xfrm>
          <a:off x="2616200" y="9817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42</xdr:row>
      <xdr:rowOff>0</xdr:rowOff>
    </xdr:from>
    <xdr:to>
      <xdr:col>2</xdr:col>
      <xdr:colOff>1066800</xdr:colOff>
      <xdr:row>43</xdr:row>
      <xdr:rowOff>76200</xdr:rowOff>
    </xdr:to>
    <xdr:sp macro="" textlink="">
      <xdr:nvSpPr>
        <xdr:cNvPr id="5413" name="Object 16" hidden="1">
          <a:extLst>
            <a:ext uri="{FF2B5EF4-FFF2-40B4-BE49-F238E27FC236}">
              <a16:creationId xmlns:a16="http://schemas.microsoft.com/office/drawing/2014/main" id="{7158DEBE-F167-A840-8C03-42C2B0C7619E}"/>
            </a:ext>
          </a:extLst>
        </xdr:cNvPr>
        <xdr:cNvSpPr>
          <a:spLocks noChangeArrowheads="1"/>
        </xdr:cNvSpPr>
      </xdr:nvSpPr>
      <xdr:spPr bwMode="auto">
        <a:xfrm>
          <a:off x="431800" y="98171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42</xdr:row>
      <xdr:rowOff>0</xdr:rowOff>
    </xdr:from>
    <xdr:to>
      <xdr:col>2</xdr:col>
      <xdr:colOff>1066800</xdr:colOff>
      <xdr:row>43</xdr:row>
      <xdr:rowOff>50800</xdr:rowOff>
    </xdr:to>
    <xdr:sp macro="" textlink="">
      <xdr:nvSpPr>
        <xdr:cNvPr id="5414" name="Object 16" hidden="1">
          <a:extLst>
            <a:ext uri="{FF2B5EF4-FFF2-40B4-BE49-F238E27FC236}">
              <a16:creationId xmlns:a16="http://schemas.microsoft.com/office/drawing/2014/main" id="{6444FCF0-7DAD-5E4C-969A-28094A24C46F}"/>
            </a:ext>
          </a:extLst>
        </xdr:cNvPr>
        <xdr:cNvSpPr>
          <a:spLocks noChangeArrowheads="1"/>
        </xdr:cNvSpPr>
      </xdr:nvSpPr>
      <xdr:spPr bwMode="auto">
        <a:xfrm>
          <a:off x="431800" y="9817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42</xdr:row>
      <xdr:rowOff>0</xdr:rowOff>
    </xdr:from>
    <xdr:to>
      <xdr:col>2</xdr:col>
      <xdr:colOff>1066800</xdr:colOff>
      <xdr:row>43</xdr:row>
      <xdr:rowOff>76200</xdr:rowOff>
    </xdr:to>
    <xdr:sp macro="" textlink="">
      <xdr:nvSpPr>
        <xdr:cNvPr id="5415" name="Object 16" hidden="1">
          <a:extLst>
            <a:ext uri="{FF2B5EF4-FFF2-40B4-BE49-F238E27FC236}">
              <a16:creationId xmlns:a16="http://schemas.microsoft.com/office/drawing/2014/main" id="{53C694DC-2F89-8444-923F-B867A11314C9}"/>
            </a:ext>
          </a:extLst>
        </xdr:cNvPr>
        <xdr:cNvSpPr>
          <a:spLocks noChangeArrowheads="1"/>
        </xdr:cNvSpPr>
      </xdr:nvSpPr>
      <xdr:spPr bwMode="auto">
        <a:xfrm>
          <a:off x="431800" y="98171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42</xdr:row>
      <xdr:rowOff>0</xdr:rowOff>
    </xdr:from>
    <xdr:to>
      <xdr:col>2</xdr:col>
      <xdr:colOff>1066800</xdr:colOff>
      <xdr:row>43</xdr:row>
      <xdr:rowOff>50800</xdr:rowOff>
    </xdr:to>
    <xdr:sp macro="" textlink="">
      <xdr:nvSpPr>
        <xdr:cNvPr id="5416" name="Object 16" hidden="1">
          <a:extLst>
            <a:ext uri="{FF2B5EF4-FFF2-40B4-BE49-F238E27FC236}">
              <a16:creationId xmlns:a16="http://schemas.microsoft.com/office/drawing/2014/main" id="{33601B0B-3645-874B-A728-58A23346A528}"/>
            </a:ext>
          </a:extLst>
        </xdr:cNvPr>
        <xdr:cNvSpPr>
          <a:spLocks noChangeArrowheads="1"/>
        </xdr:cNvSpPr>
      </xdr:nvSpPr>
      <xdr:spPr bwMode="auto">
        <a:xfrm>
          <a:off x="431800" y="9817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42</xdr:row>
      <xdr:rowOff>0</xdr:rowOff>
    </xdr:from>
    <xdr:to>
      <xdr:col>2</xdr:col>
      <xdr:colOff>596900</xdr:colOff>
      <xdr:row>43</xdr:row>
      <xdr:rowOff>76200</xdr:rowOff>
    </xdr:to>
    <xdr:sp macro="" textlink="">
      <xdr:nvSpPr>
        <xdr:cNvPr id="5417" name="Object 16" hidden="1">
          <a:extLst>
            <a:ext uri="{FF2B5EF4-FFF2-40B4-BE49-F238E27FC236}">
              <a16:creationId xmlns:a16="http://schemas.microsoft.com/office/drawing/2014/main" id="{2BBCA8D3-84EC-B246-BD33-69AA149D3CFB}"/>
            </a:ext>
          </a:extLst>
        </xdr:cNvPr>
        <xdr:cNvSpPr>
          <a:spLocks noChangeArrowheads="1"/>
        </xdr:cNvSpPr>
      </xdr:nvSpPr>
      <xdr:spPr bwMode="auto">
        <a:xfrm>
          <a:off x="-355600" y="98171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42</xdr:row>
      <xdr:rowOff>0</xdr:rowOff>
    </xdr:from>
    <xdr:to>
      <xdr:col>2</xdr:col>
      <xdr:colOff>596900</xdr:colOff>
      <xdr:row>43</xdr:row>
      <xdr:rowOff>50800</xdr:rowOff>
    </xdr:to>
    <xdr:sp macro="" textlink="">
      <xdr:nvSpPr>
        <xdr:cNvPr id="5418" name="Object 16" hidden="1">
          <a:extLst>
            <a:ext uri="{FF2B5EF4-FFF2-40B4-BE49-F238E27FC236}">
              <a16:creationId xmlns:a16="http://schemas.microsoft.com/office/drawing/2014/main" id="{B6E7A0A5-6CD7-D24E-A673-F38287CEAFCA}"/>
            </a:ext>
          </a:extLst>
        </xdr:cNvPr>
        <xdr:cNvSpPr>
          <a:spLocks noChangeArrowheads="1"/>
        </xdr:cNvSpPr>
      </xdr:nvSpPr>
      <xdr:spPr bwMode="auto">
        <a:xfrm>
          <a:off x="-355600" y="98171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395287</xdr:colOff>
      <xdr:row>43</xdr:row>
      <xdr:rowOff>76200</xdr:rowOff>
    </xdr:to>
    <xdr:sp macro="" textlink="">
      <xdr:nvSpPr>
        <xdr:cNvPr id="5419" name="Object 16" hidden="1">
          <a:extLst>
            <a:ext uri="{FF2B5EF4-FFF2-40B4-BE49-F238E27FC236}">
              <a16:creationId xmlns:a16="http://schemas.microsoft.com/office/drawing/2014/main" id="{C3D3F821-8445-B241-A0BB-73856C287F8B}"/>
            </a:ext>
          </a:extLst>
        </xdr:cNvPr>
        <xdr:cNvSpPr>
          <a:spLocks noChangeArrowheads="1"/>
        </xdr:cNvSpPr>
      </xdr:nvSpPr>
      <xdr:spPr bwMode="auto">
        <a:xfrm>
          <a:off x="2616200" y="98171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44</xdr:row>
      <xdr:rowOff>114300</xdr:rowOff>
    </xdr:from>
    <xdr:to>
      <xdr:col>4</xdr:col>
      <xdr:colOff>395287</xdr:colOff>
      <xdr:row>45</xdr:row>
      <xdr:rowOff>125413</xdr:rowOff>
    </xdr:to>
    <xdr:sp macro="" textlink="">
      <xdr:nvSpPr>
        <xdr:cNvPr id="5420" name="Object 16" hidden="1">
          <a:extLst>
            <a:ext uri="{FF2B5EF4-FFF2-40B4-BE49-F238E27FC236}">
              <a16:creationId xmlns:a16="http://schemas.microsoft.com/office/drawing/2014/main" id="{F7A624D0-DB51-BD49-BBA2-3C7C08FB9B93}"/>
            </a:ext>
          </a:extLst>
        </xdr:cNvPr>
        <xdr:cNvSpPr>
          <a:spLocks noChangeArrowheads="1"/>
        </xdr:cNvSpPr>
      </xdr:nvSpPr>
      <xdr:spPr bwMode="auto">
        <a:xfrm>
          <a:off x="2616200" y="10121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395287</xdr:colOff>
      <xdr:row>43</xdr:row>
      <xdr:rowOff>50800</xdr:rowOff>
    </xdr:to>
    <xdr:sp macro="" textlink="">
      <xdr:nvSpPr>
        <xdr:cNvPr id="5421" name="Object 16" hidden="1">
          <a:extLst>
            <a:ext uri="{FF2B5EF4-FFF2-40B4-BE49-F238E27FC236}">
              <a16:creationId xmlns:a16="http://schemas.microsoft.com/office/drawing/2014/main" id="{8009558D-B558-C040-A9D8-215CAB95EE17}"/>
            </a:ext>
          </a:extLst>
        </xdr:cNvPr>
        <xdr:cNvSpPr>
          <a:spLocks noChangeArrowheads="1"/>
        </xdr:cNvSpPr>
      </xdr:nvSpPr>
      <xdr:spPr bwMode="auto">
        <a:xfrm>
          <a:off x="2616200" y="9817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422" name="Object 16" hidden="1">
          <a:extLst>
            <a:ext uri="{FF2B5EF4-FFF2-40B4-BE49-F238E27FC236}">
              <a16:creationId xmlns:a16="http://schemas.microsoft.com/office/drawing/2014/main" id="{9ED5CB27-1405-9741-8338-624619D3667D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423" name="Object 16" hidden="1">
          <a:extLst>
            <a:ext uri="{FF2B5EF4-FFF2-40B4-BE49-F238E27FC236}">
              <a16:creationId xmlns:a16="http://schemas.microsoft.com/office/drawing/2014/main" id="{9CD1CE0F-7802-4B43-8759-3B3BB488C905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424" name="Object 16" hidden="1">
          <a:extLst>
            <a:ext uri="{FF2B5EF4-FFF2-40B4-BE49-F238E27FC236}">
              <a16:creationId xmlns:a16="http://schemas.microsoft.com/office/drawing/2014/main" id="{45D1E0AE-722F-CB4A-9974-79FC74D5F02C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425" name="Object 16" hidden="1">
          <a:extLst>
            <a:ext uri="{FF2B5EF4-FFF2-40B4-BE49-F238E27FC236}">
              <a16:creationId xmlns:a16="http://schemas.microsoft.com/office/drawing/2014/main" id="{DBE7DBD6-77CE-3142-9A51-4F57054AADE6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426" name="Object 16" hidden="1">
          <a:extLst>
            <a:ext uri="{FF2B5EF4-FFF2-40B4-BE49-F238E27FC236}">
              <a16:creationId xmlns:a16="http://schemas.microsoft.com/office/drawing/2014/main" id="{0188DE3F-AD96-F64E-9F94-4FFF36CACBC3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427" name="Object 16" hidden="1">
          <a:extLst>
            <a:ext uri="{FF2B5EF4-FFF2-40B4-BE49-F238E27FC236}">
              <a16:creationId xmlns:a16="http://schemas.microsoft.com/office/drawing/2014/main" id="{7B2B6BCF-998E-7146-9AA6-8BF4EF69AE26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428" name="Object 16" hidden="1">
          <a:extLst>
            <a:ext uri="{FF2B5EF4-FFF2-40B4-BE49-F238E27FC236}">
              <a16:creationId xmlns:a16="http://schemas.microsoft.com/office/drawing/2014/main" id="{22336520-48EE-7E4E-8AC1-E237899232D4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429" name="Object 16" hidden="1">
          <a:extLst>
            <a:ext uri="{FF2B5EF4-FFF2-40B4-BE49-F238E27FC236}">
              <a16:creationId xmlns:a16="http://schemas.microsoft.com/office/drawing/2014/main" id="{47D1D483-C530-B748-A31F-386DDD4C0A92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50801</xdr:rowOff>
    </xdr:to>
    <xdr:sp macro="" textlink="">
      <xdr:nvSpPr>
        <xdr:cNvPr id="5430" name="Object 16" hidden="1">
          <a:extLst>
            <a:ext uri="{FF2B5EF4-FFF2-40B4-BE49-F238E27FC236}">
              <a16:creationId xmlns:a16="http://schemas.microsoft.com/office/drawing/2014/main" id="{F48E15D2-36CD-6C47-B820-A74F6AA261AD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25401</xdr:rowOff>
    </xdr:to>
    <xdr:sp macro="" textlink="">
      <xdr:nvSpPr>
        <xdr:cNvPr id="5431" name="Object 16" hidden="1">
          <a:extLst>
            <a:ext uri="{FF2B5EF4-FFF2-40B4-BE49-F238E27FC236}">
              <a16:creationId xmlns:a16="http://schemas.microsoft.com/office/drawing/2014/main" id="{2B29DE1A-3A23-DB44-A52D-3FE988D9FC38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50801</xdr:rowOff>
    </xdr:to>
    <xdr:sp macro="" textlink="">
      <xdr:nvSpPr>
        <xdr:cNvPr id="5432" name="Object 16" hidden="1">
          <a:extLst>
            <a:ext uri="{FF2B5EF4-FFF2-40B4-BE49-F238E27FC236}">
              <a16:creationId xmlns:a16="http://schemas.microsoft.com/office/drawing/2014/main" id="{1877ACD9-D46C-9B42-B620-949E9E0534D8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25401</xdr:rowOff>
    </xdr:to>
    <xdr:sp macro="" textlink="">
      <xdr:nvSpPr>
        <xdr:cNvPr id="5433" name="Object 16" hidden="1">
          <a:extLst>
            <a:ext uri="{FF2B5EF4-FFF2-40B4-BE49-F238E27FC236}">
              <a16:creationId xmlns:a16="http://schemas.microsoft.com/office/drawing/2014/main" id="{BF05091A-43B1-1147-B7A6-4C25C8750B68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56</xdr:row>
      <xdr:rowOff>0</xdr:rowOff>
    </xdr:from>
    <xdr:to>
      <xdr:col>2</xdr:col>
      <xdr:colOff>596900</xdr:colOff>
      <xdr:row>57</xdr:row>
      <xdr:rowOff>50801</xdr:rowOff>
    </xdr:to>
    <xdr:sp macro="" textlink="">
      <xdr:nvSpPr>
        <xdr:cNvPr id="5434" name="Object 16" hidden="1">
          <a:extLst>
            <a:ext uri="{FF2B5EF4-FFF2-40B4-BE49-F238E27FC236}">
              <a16:creationId xmlns:a16="http://schemas.microsoft.com/office/drawing/2014/main" id="{ECB2DF7C-3002-4548-A24E-9AB6B97E265B}"/>
            </a:ext>
          </a:extLst>
        </xdr:cNvPr>
        <xdr:cNvSpPr>
          <a:spLocks noChangeArrowheads="1"/>
        </xdr:cNvSpPr>
      </xdr:nvSpPr>
      <xdr:spPr bwMode="auto">
        <a:xfrm>
          <a:off x="-355600" y="13970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56</xdr:row>
      <xdr:rowOff>0</xdr:rowOff>
    </xdr:from>
    <xdr:to>
      <xdr:col>2</xdr:col>
      <xdr:colOff>596900</xdr:colOff>
      <xdr:row>57</xdr:row>
      <xdr:rowOff>25401</xdr:rowOff>
    </xdr:to>
    <xdr:sp macro="" textlink="">
      <xdr:nvSpPr>
        <xdr:cNvPr id="5435" name="Object 16" hidden="1">
          <a:extLst>
            <a:ext uri="{FF2B5EF4-FFF2-40B4-BE49-F238E27FC236}">
              <a16:creationId xmlns:a16="http://schemas.microsoft.com/office/drawing/2014/main" id="{43AF2DC7-9D32-244D-B998-FEA76E51A64D}"/>
            </a:ext>
          </a:extLst>
        </xdr:cNvPr>
        <xdr:cNvSpPr>
          <a:spLocks noChangeArrowheads="1"/>
        </xdr:cNvSpPr>
      </xdr:nvSpPr>
      <xdr:spPr bwMode="auto">
        <a:xfrm>
          <a:off x="-355600" y="13970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50801</xdr:rowOff>
    </xdr:to>
    <xdr:sp macro="" textlink="">
      <xdr:nvSpPr>
        <xdr:cNvPr id="5436" name="Object 16" hidden="1">
          <a:extLst>
            <a:ext uri="{FF2B5EF4-FFF2-40B4-BE49-F238E27FC236}">
              <a16:creationId xmlns:a16="http://schemas.microsoft.com/office/drawing/2014/main" id="{EADF78A8-3093-604E-9348-A44DB775621E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25401</xdr:rowOff>
    </xdr:to>
    <xdr:sp macro="" textlink="">
      <xdr:nvSpPr>
        <xdr:cNvPr id="5437" name="Object 16" hidden="1">
          <a:extLst>
            <a:ext uri="{FF2B5EF4-FFF2-40B4-BE49-F238E27FC236}">
              <a16:creationId xmlns:a16="http://schemas.microsoft.com/office/drawing/2014/main" id="{AC1473C8-62A4-9941-8929-819A10080CA5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50801</xdr:rowOff>
    </xdr:to>
    <xdr:sp macro="" textlink="">
      <xdr:nvSpPr>
        <xdr:cNvPr id="5438" name="Object 16" hidden="1">
          <a:extLst>
            <a:ext uri="{FF2B5EF4-FFF2-40B4-BE49-F238E27FC236}">
              <a16:creationId xmlns:a16="http://schemas.microsoft.com/office/drawing/2014/main" id="{682756E6-8CD2-344D-BBA0-424B9B39EAB8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25401</xdr:rowOff>
    </xdr:to>
    <xdr:sp macro="" textlink="">
      <xdr:nvSpPr>
        <xdr:cNvPr id="5439" name="Object 16" hidden="1">
          <a:extLst>
            <a:ext uri="{FF2B5EF4-FFF2-40B4-BE49-F238E27FC236}">
              <a16:creationId xmlns:a16="http://schemas.microsoft.com/office/drawing/2014/main" id="{2DDD42EB-2AD7-8049-9DBB-28E4FF43F2BA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56</xdr:row>
      <xdr:rowOff>0</xdr:rowOff>
    </xdr:from>
    <xdr:to>
      <xdr:col>2</xdr:col>
      <xdr:colOff>596900</xdr:colOff>
      <xdr:row>57</xdr:row>
      <xdr:rowOff>50801</xdr:rowOff>
    </xdr:to>
    <xdr:sp macro="" textlink="">
      <xdr:nvSpPr>
        <xdr:cNvPr id="5440" name="Object 16" hidden="1">
          <a:extLst>
            <a:ext uri="{FF2B5EF4-FFF2-40B4-BE49-F238E27FC236}">
              <a16:creationId xmlns:a16="http://schemas.microsoft.com/office/drawing/2014/main" id="{4E73A626-6EB9-F246-8969-DE3108D452F2}"/>
            </a:ext>
          </a:extLst>
        </xdr:cNvPr>
        <xdr:cNvSpPr>
          <a:spLocks noChangeArrowheads="1"/>
        </xdr:cNvSpPr>
      </xdr:nvSpPr>
      <xdr:spPr bwMode="auto">
        <a:xfrm>
          <a:off x="-355600" y="13970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56</xdr:row>
      <xdr:rowOff>0</xdr:rowOff>
    </xdr:from>
    <xdr:to>
      <xdr:col>2</xdr:col>
      <xdr:colOff>596900</xdr:colOff>
      <xdr:row>57</xdr:row>
      <xdr:rowOff>25401</xdr:rowOff>
    </xdr:to>
    <xdr:sp macro="" textlink="">
      <xdr:nvSpPr>
        <xdr:cNvPr id="5441" name="Object 16" hidden="1">
          <a:extLst>
            <a:ext uri="{FF2B5EF4-FFF2-40B4-BE49-F238E27FC236}">
              <a16:creationId xmlns:a16="http://schemas.microsoft.com/office/drawing/2014/main" id="{94874ADE-B350-9445-94FA-A678FEAB810F}"/>
            </a:ext>
          </a:extLst>
        </xdr:cNvPr>
        <xdr:cNvSpPr>
          <a:spLocks noChangeArrowheads="1"/>
        </xdr:cNvSpPr>
      </xdr:nvSpPr>
      <xdr:spPr bwMode="auto">
        <a:xfrm>
          <a:off x="-355600" y="13970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50801</xdr:rowOff>
    </xdr:to>
    <xdr:sp macro="" textlink="">
      <xdr:nvSpPr>
        <xdr:cNvPr id="5442" name="Object 16" hidden="1">
          <a:extLst>
            <a:ext uri="{FF2B5EF4-FFF2-40B4-BE49-F238E27FC236}">
              <a16:creationId xmlns:a16="http://schemas.microsoft.com/office/drawing/2014/main" id="{07BEC98D-E473-9C44-98C6-394B7F9A5DA6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25401</xdr:rowOff>
    </xdr:to>
    <xdr:sp macro="" textlink="">
      <xdr:nvSpPr>
        <xdr:cNvPr id="5443" name="Object 16" hidden="1">
          <a:extLst>
            <a:ext uri="{FF2B5EF4-FFF2-40B4-BE49-F238E27FC236}">
              <a16:creationId xmlns:a16="http://schemas.microsoft.com/office/drawing/2014/main" id="{6F68645D-DEFC-694A-AC96-ECF34BF2C7DF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50801</xdr:rowOff>
    </xdr:to>
    <xdr:sp macro="" textlink="">
      <xdr:nvSpPr>
        <xdr:cNvPr id="5444" name="Object 16" hidden="1">
          <a:extLst>
            <a:ext uri="{FF2B5EF4-FFF2-40B4-BE49-F238E27FC236}">
              <a16:creationId xmlns:a16="http://schemas.microsoft.com/office/drawing/2014/main" id="{59DFEFE1-F219-D34F-81D5-6005F0AE1C56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56</xdr:row>
      <xdr:rowOff>0</xdr:rowOff>
    </xdr:from>
    <xdr:to>
      <xdr:col>2</xdr:col>
      <xdr:colOff>1066800</xdr:colOff>
      <xdr:row>57</xdr:row>
      <xdr:rowOff>25401</xdr:rowOff>
    </xdr:to>
    <xdr:sp macro="" textlink="">
      <xdr:nvSpPr>
        <xdr:cNvPr id="5445" name="Object 16" hidden="1">
          <a:extLst>
            <a:ext uri="{FF2B5EF4-FFF2-40B4-BE49-F238E27FC236}">
              <a16:creationId xmlns:a16="http://schemas.microsoft.com/office/drawing/2014/main" id="{2FAB8187-1785-BC4C-9AC7-A58EE48800A9}"/>
            </a:ext>
          </a:extLst>
        </xdr:cNvPr>
        <xdr:cNvSpPr>
          <a:spLocks noChangeArrowheads="1"/>
        </xdr:cNvSpPr>
      </xdr:nvSpPr>
      <xdr:spPr bwMode="auto">
        <a:xfrm>
          <a:off x="4318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56</xdr:row>
      <xdr:rowOff>0</xdr:rowOff>
    </xdr:from>
    <xdr:to>
      <xdr:col>4</xdr:col>
      <xdr:colOff>395287</xdr:colOff>
      <xdr:row>57</xdr:row>
      <xdr:rowOff>50801</xdr:rowOff>
    </xdr:to>
    <xdr:sp macro="" textlink="">
      <xdr:nvSpPr>
        <xdr:cNvPr id="5446" name="Object 16" hidden="1">
          <a:extLst>
            <a:ext uri="{FF2B5EF4-FFF2-40B4-BE49-F238E27FC236}">
              <a16:creationId xmlns:a16="http://schemas.microsoft.com/office/drawing/2014/main" id="{C3A72B12-5FDC-424A-A235-FCB15D51BA4B}"/>
            </a:ext>
          </a:extLst>
        </xdr:cNvPr>
        <xdr:cNvSpPr>
          <a:spLocks noChangeArrowheads="1"/>
        </xdr:cNvSpPr>
      </xdr:nvSpPr>
      <xdr:spPr bwMode="auto">
        <a:xfrm>
          <a:off x="26162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56</xdr:row>
      <xdr:rowOff>0</xdr:rowOff>
    </xdr:from>
    <xdr:to>
      <xdr:col>4</xdr:col>
      <xdr:colOff>395287</xdr:colOff>
      <xdr:row>57</xdr:row>
      <xdr:rowOff>25401</xdr:rowOff>
    </xdr:to>
    <xdr:sp macro="" textlink="">
      <xdr:nvSpPr>
        <xdr:cNvPr id="5447" name="Object 16" hidden="1">
          <a:extLst>
            <a:ext uri="{FF2B5EF4-FFF2-40B4-BE49-F238E27FC236}">
              <a16:creationId xmlns:a16="http://schemas.microsoft.com/office/drawing/2014/main" id="{6AB10B18-EA04-CB48-9B0F-B5082DADFF31}"/>
            </a:ext>
          </a:extLst>
        </xdr:cNvPr>
        <xdr:cNvSpPr>
          <a:spLocks noChangeArrowheads="1"/>
        </xdr:cNvSpPr>
      </xdr:nvSpPr>
      <xdr:spPr bwMode="auto">
        <a:xfrm>
          <a:off x="26162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56</xdr:row>
      <xdr:rowOff>0</xdr:rowOff>
    </xdr:from>
    <xdr:to>
      <xdr:col>4</xdr:col>
      <xdr:colOff>395287</xdr:colOff>
      <xdr:row>57</xdr:row>
      <xdr:rowOff>50801</xdr:rowOff>
    </xdr:to>
    <xdr:sp macro="" textlink="">
      <xdr:nvSpPr>
        <xdr:cNvPr id="5448" name="Object 16" hidden="1">
          <a:extLst>
            <a:ext uri="{FF2B5EF4-FFF2-40B4-BE49-F238E27FC236}">
              <a16:creationId xmlns:a16="http://schemas.microsoft.com/office/drawing/2014/main" id="{A93F85AF-4AB2-1043-868B-74F5F13E0F84}"/>
            </a:ext>
          </a:extLst>
        </xdr:cNvPr>
        <xdr:cNvSpPr>
          <a:spLocks noChangeArrowheads="1"/>
        </xdr:cNvSpPr>
      </xdr:nvSpPr>
      <xdr:spPr bwMode="auto">
        <a:xfrm>
          <a:off x="26162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56</xdr:row>
      <xdr:rowOff>0</xdr:rowOff>
    </xdr:from>
    <xdr:to>
      <xdr:col>4</xdr:col>
      <xdr:colOff>395287</xdr:colOff>
      <xdr:row>57</xdr:row>
      <xdr:rowOff>25401</xdr:rowOff>
    </xdr:to>
    <xdr:sp macro="" textlink="">
      <xdr:nvSpPr>
        <xdr:cNvPr id="5449" name="Object 16" hidden="1">
          <a:extLst>
            <a:ext uri="{FF2B5EF4-FFF2-40B4-BE49-F238E27FC236}">
              <a16:creationId xmlns:a16="http://schemas.microsoft.com/office/drawing/2014/main" id="{A64686BB-1683-E647-A8AE-50EC5EFBDBB8}"/>
            </a:ext>
          </a:extLst>
        </xdr:cNvPr>
        <xdr:cNvSpPr>
          <a:spLocks noChangeArrowheads="1"/>
        </xdr:cNvSpPr>
      </xdr:nvSpPr>
      <xdr:spPr bwMode="auto">
        <a:xfrm>
          <a:off x="26162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56</xdr:row>
      <xdr:rowOff>0</xdr:rowOff>
    </xdr:from>
    <xdr:to>
      <xdr:col>4</xdr:col>
      <xdr:colOff>395287</xdr:colOff>
      <xdr:row>57</xdr:row>
      <xdr:rowOff>50801</xdr:rowOff>
    </xdr:to>
    <xdr:sp macro="" textlink="">
      <xdr:nvSpPr>
        <xdr:cNvPr id="5450" name="Object 16" hidden="1">
          <a:extLst>
            <a:ext uri="{FF2B5EF4-FFF2-40B4-BE49-F238E27FC236}">
              <a16:creationId xmlns:a16="http://schemas.microsoft.com/office/drawing/2014/main" id="{4391A704-37CC-544C-9EF2-CD359AE2920E}"/>
            </a:ext>
          </a:extLst>
        </xdr:cNvPr>
        <xdr:cNvSpPr>
          <a:spLocks noChangeArrowheads="1"/>
        </xdr:cNvSpPr>
      </xdr:nvSpPr>
      <xdr:spPr bwMode="auto">
        <a:xfrm>
          <a:off x="2616200" y="1397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56</xdr:row>
      <xdr:rowOff>0</xdr:rowOff>
    </xdr:from>
    <xdr:to>
      <xdr:col>4</xdr:col>
      <xdr:colOff>395287</xdr:colOff>
      <xdr:row>57</xdr:row>
      <xdr:rowOff>25401</xdr:rowOff>
    </xdr:to>
    <xdr:sp macro="" textlink="">
      <xdr:nvSpPr>
        <xdr:cNvPr id="5451" name="Object 16" hidden="1">
          <a:extLst>
            <a:ext uri="{FF2B5EF4-FFF2-40B4-BE49-F238E27FC236}">
              <a16:creationId xmlns:a16="http://schemas.microsoft.com/office/drawing/2014/main" id="{924348AD-0F51-914B-8B62-9DA4163A7250}"/>
            </a:ext>
          </a:extLst>
        </xdr:cNvPr>
        <xdr:cNvSpPr>
          <a:spLocks noChangeArrowheads="1"/>
        </xdr:cNvSpPr>
      </xdr:nvSpPr>
      <xdr:spPr bwMode="auto">
        <a:xfrm>
          <a:off x="2616200" y="1397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266700</xdr:rowOff>
    </xdr:to>
    <xdr:sp macro="" textlink="">
      <xdr:nvSpPr>
        <xdr:cNvPr id="5452" name="Object 16" hidden="1">
          <a:extLst>
            <a:ext uri="{FF2B5EF4-FFF2-40B4-BE49-F238E27FC236}">
              <a16:creationId xmlns:a16="http://schemas.microsoft.com/office/drawing/2014/main" id="{EB075D98-0E8E-1546-A7D5-54751E0795D0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241300</xdr:rowOff>
    </xdr:to>
    <xdr:sp macro="" textlink="">
      <xdr:nvSpPr>
        <xdr:cNvPr id="5453" name="Object 16" hidden="1">
          <a:extLst>
            <a:ext uri="{FF2B5EF4-FFF2-40B4-BE49-F238E27FC236}">
              <a16:creationId xmlns:a16="http://schemas.microsoft.com/office/drawing/2014/main" id="{209F8360-2289-424A-8A64-51EEA2F91857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266700</xdr:rowOff>
    </xdr:to>
    <xdr:sp macro="" textlink="">
      <xdr:nvSpPr>
        <xdr:cNvPr id="5454" name="Object 16" hidden="1">
          <a:extLst>
            <a:ext uri="{FF2B5EF4-FFF2-40B4-BE49-F238E27FC236}">
              <a16:creationId xmlns:a16="http://schemas.microsoft.com/office/drawing/2014/main" id="{DAB9D105-13FB-5D40-8A8B-35AE1BCCC914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241300</xdr:rowOff>
    </xdr:to>
    <xdr:sp macro="" textlink="">
      <xdr:nvSpPr>
        <xdr:cNvPr id="5455" name="Object 16" hidden="1">
          <a:extLst>
            <a:ext uri="{FF2B5EF4-FFF2-40B4-BE49-F238E27FC236}">
              <a16:creationId xmlns:a16="http://schemas.microsoft.com/office/drawing/2014/main" id="{91EF93B4-D242-D74F-87DB-8CC52A7FA61F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992187</xdr:colOff>
      <xdr:row>26</xdr:row>
      <xdr:rowOff>127000</xdr:rowOff>
    </xdr:to>
    <xdr:sp macro="" textlink="">
      <xdr:nvSpPr>
        <xdr:cNvPr id="5456" name="Object 16" hidden="1">
          <a:extLst>
            <a:ext uri="{FF2B5EF4-FFF2-40B4-BE49-F238E27FC236}">
              <a16:creationId xmlns:a16="http://schemas.microsoft.com/office/drawing/2014/main" id="{09208BDB-22B5-4840-BBEA-F71787479F83}"/>
            </a:ext>
          </a:extLst>
        </xdr:cNvPr>
        <xdr:cNvSpPr>
          <a:spLocks noChangeArrowheads="1"/>
        </xdr:cNvSpPr>
      </xdr:nvSpPr>
      <xdr:spPr bwMode="auto">
        <a:xfrm>
          <a:off x="2616200" y="5905500"/>
          <a:ext cx="17399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114300</xdr:rowOff>
    </xdr:from>
    <xdr:to>
      <xdr:col>4</xdr:col>
      <xdr:colOff>992187</xdr:colOff>
      <xdr:row>31</xdr:row>
      <xdr:rowOff>138113</xdr:rowOff>
    </xdr:to>
    <xdr:sp macro="" textlink="">
      <xdr:nvSpPr>
        <xdr:cNvPr id="5457" name="Object 16" hidden="1">
          <a:extLst>
            <a:ext uri="{FF2B5EF4-FFF2-40B4-BE49-F238E27FC236}">
              <a16:creationId xmlns:a16="http://schemas.microsoft.com/office/drawing/2014/main" id="{FB58B589-E012-1A46-97C2-79B50FCABBF0}"/>
            </a:ext>
          </a:extLst>
        </xdr:cNvPr>
        <xdr:cNvSpPr>
          <a:spLocks noChangeArrowheads="1"/>
        </xdr:cNvSpPr>
      </xdr:nvSpPr>
      <xdr:spPr bwMode="auto">
        <a:xfrm>
          <a:off x="2616200" y="67818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992187</xdr:colOff>
      <xdr:row>26</xdr:row>
      <xdr:rowOff>114300</xdr:rowOff>
    </xdr:to>
    <xdr:sp macro="" textlink="">
      <xdr:nvSpPr>
        <xdr:cNvPr id="5458" name="Object 16" hidden="1">
          <a:extLst>
            <a:ext uri="{FF2B5EF4-FFF2-40B4-BE49-F238E27FC236}">
              <a16:creationId xmlns:a16="http://schemas.microsoft.com/office/drawing/2014/main" id="{7B6B2F89-E164-3647-BEBC-D093439E4773}"/>
            </a:ext>
          </a:extLst>
        </xdr:cNvPr>
        <xdr:cNvSpPr>
          <a:spLocks noChangeArrowheads="1"/>
        </xdr:cNvSpPr>
      </xdr:nvSpPr>
      <xdr:spPr bwMode="auto">
        <a:xfrm>
          <a:off x="2616200" y="5905500"/>
          <a:ext cx="1739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127000</xdr:rowOff>
    </xdr:to>
    <xdr:sp macro="" textlink="">
      <xdr:nvSpPr>
        <xdr:cNvPr id="5459" name="Object 16" hidden="1">
          <a:extLst>
            <a:ext uri="{FF2B5EF4-FFF2-40B4-BE49-F238E27FC236}">
              <a16:creationId xmlns:a16="http://schemas.microsoft.com/office/drawing/2014/main" id="{4C9277AD-E1E8-A041-B316-D604D5B82B89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114300</xdr:rowOff>
    </xdr:to>
    <xdr:sp macro="" textlink="">
      <xdr:nvSpPr>
        <xdr:cNvPr id="5460" name="Object 16" hidden="1">
          <a:extLst>
            <a:ext uri="{FF2B5EF4-FFF2-40B4-BE49-F238E27FC236}">
              <a16:creationId xmlns:a16="http://schemas.microsoft.com/office/drawing/2014/main" id="{B9A6BB85-4CE5-C349-BFD5-9331140F8A07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127000</xdr:rowOff>
    </xdr:to>
    <xdr:sp macro="" textlink="">
      <xdr:nvSpPr>
        <xdr:cNvPr id="5461" name="Object 16" hidden="1">
          <a:extLst>
            <a:ext uri="{FF2B5EF4-FFF2-40B4-BE49-F238E27FC236}">
              <a16:creationId xmlns:a16="http://schemas.microsoft.com/office/drawing/2014/main" id="{8391247F-CF4A-434C-B5E2-F290E578F1BE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114300</xdr:rowOff>
    </xdr:to>
    <xdr:sp macro="" textlink="">
      <xdr:nvSpPr>
        <xdr:cNvPr id="5462" name="Object 16" hidden="1">
          <a:extLst>
            <a:ext uri="{FF2B5EF4-FFF2-40B4-BE49-F238E27FC236}">
              <a16:creationId xmlns:a16="http://schemas.microsoft.com/office/drawing/2014/main" id="{1CEE5309-30CA-2A49-8865-9B87873E8E51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0</xdr:rowOff>
    </xdr:from>
    <xdr:to>
      <xdr:col>4</xdr:col>
      <xdr:colOff>992187</xdr:colOff>
      <xdr:row>32</xdr:row>
      <xdr:rowOff>36512</xdr:rowOff>
    </xdr:to>
    <xdr:sp macro="" textlink="">
      <xdr:nvSpPr>
        <xdr:cNvPr id="5463" name="Object 16" hidden="1">
          <a:extLst>
            <a:ext uri="{FF2B5EF4-FFF2-40B4-BE49-F238E27FC236}">
              <a16:creationId xmlns:a16="http://schemas.microsoft.com/office/drawing/2014/main" id="{641CE5E3-9F80-3841-B580-DB32358A8B7D}"/>
            </a:ext>
          </a:extLst>
        </xdr:cNvPr>
        <xdr:cNvSpPr>
          <a:spLocks noChangeArrowheads="1"/>
        </xdr:cNvSpPr>
      </xdr:nvSpPr>
      <xdr:spPr bwMode="auto">
        <a:xfrm>
          <a:off x="2616200" y="7048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992187</xdr:colOff>
      <xdr:row>33</xdr:row>
      <xdr:rowOff>368300</xdr:rowOff>
    </xdr:to>
    <xdr:sp macro="" textlink="">
      <xdr:nvSpPr>
        <xdr:cNvPr id="5464" name="Object 16" hidden="1">
          <a:extLst>
            <a:ext uri="{FF2B5EF4-FFF2-40B4-BE49-F238E27FC236}">
              <a16:creationId xmlns:a16="http://schemas.microsoft.com/office/drawing/2014/main" id="{4A415E79-47F6-E444-B786-037879795B8B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0</xdr:rowOff>
    </xdr:from>
    <xdr:to>
      <xdr:col>4</xdr:col>
      <xdr:colOff>992187</xdr:colOff>
      <xdr:row>32</xdr:row>
      <xdr:rowOff>11112</xdr:rowOff>
    </xdr:to>
    <xdr:sp macro="" textlink="">
      <xdr:nvSpPr>
        <xdr:cNvPr id="5465" name="Object 16" hidden="1">
          <a:extLst>
            <a:ext uri="{FF2B5EF4-FFF2-40B4-BE49-F238E27FC236}">
              <a16:creationId xmlns:a16="http://schemas.microsoft.com/office/drawing/2014/main" id="{3556EC1B-230B-3443-B7C3-9104D46A7A56}"/>
            </a:ext>
          </a:extLst>
        </xdr:cNvPr>
        <xdr:cNvSpPr>
          <a:spLocks noChangeArrowheads="1"/>
        </xdr:cNvSpPr>
      </xdr:nvSpPr>
      <xdr:spPr bwMode="auto">
        <a:xfrm>
          <a:off x="2616200" y="70485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31</xdr:row>
      <xdr:rowOff>0</xdr:rowOff>
    </xdr:from>
    <xdr:to>
      <xdr:col>2</xdr:col>
      <xdr:colOff>1066800</xdr:colOff>
      <xdr:row>32</xdr:row>
      <xdr:rowOff>36512</xdr:rowOff>
    </xdr:to>
    <xdr:sp macro="" textlink="">
      <xdr:nvSpPr>
        <xdr:cNvPr id="5466" name="Object 16" hidden="1">
          <a:extLst>
            <a:ext uri="{FF2B5EF4-FFF2-40B4-BE49-F238E27FC236}">
              <a16:creationId xmlns:a16="http://schemas.microsoft.com/office/drawing/2014/main" id="{3DEE5B37-6B7A-2F4E-AEF6-12FF0D9337AF}"/>
            </a:ext>
          </a:extLst>
        </xdr:cNvPr>
        <xdr:cNvSpPr>
          <a:spLocks noChangeArrowheads="1"/>
        </xdr:cNvSpPr>
      </xdr:nvSpPr>
      <xdr:spPr bwMode="auto">
        <a:xfrm>
          <a:off x="431800" y="70485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31</xdr:row>
      <xdr:rowOff>0</xdr:rowOff>
    </xdr:from>
    <xdr:to>
      <xdr:col>2</xdr:col>
      <xdr:colOff>1066800</xdr:colOff>
      <xdr:row>32</xdr:row>
      <xdr:rowOff>11112</xdr:rowOff>
    </xdr:to>
    <xdr:sp macro="" textlink="">
      <xdr:nvSpPr>
        <xdr:cNvPr id="5467" name="Object 16" hidden="1">
          <a:extLst>
            <a:ext uri="{FF2B5EF4-FFF2-40B4-BE49-F238E27FC236}">
              <a16:creationId xmlns:a16="http://schemas.microsoft.com/office/drawing/2014/main" id="{708A4C29-CBF0-7740-907D-4CE3639FB85E}"/>
            </a:ext>
          </a:extLst>
        </xdr:cNvPr>
        <xdr:cNvSpPr>
          <a:spLocks noChangeArrowheads="1"/>
        </xdr:cNvSpPr>
      </xdr:nvSpPr>
      <xdr:spPr bwMode="auto">
        <a:xfrm>
          <a:off x="431800" y="70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468" name="Object 16" hidden="1">
          <a:extLst>
            <a:ext uri="{FF2B5EF4-FFF2-40B4-BE49-F238E27FC236}">
              <a16:creationId xmlns:a16="http://schemas.microsoft.com/office/drawing/2014/main" id="{1C8E8E18-2380-4543-B449-403098E6B8A5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469" name="Object 16" hidden="1">
          <a:extLst>
            <a:ext uri="{FF2B5EF4-FFF2-40B4-BE49-F238E27FC236}">
              <a16:creationId xmlns:a16="http://schemas.microsoft.com/office/drawing/2014/main" id="{ED134434-CCB9-A445-A489-B46F59A84DF2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0</xdr:rowOff>
    </xdr:from>
    <xdr:to>
      <xdr:col>4</xdr:col>
      <xdr:colOff>395287</xdr:colOff>
      <xdr:row>18</xdr:row>
      <xdr:rowOff>76201</xdr:rowOff>
    </xdr:to>
    <xdr:sp macro="" textlink="">
      <xdr:nvSpPr>
        <xdr:cNvPr id="5470" name="Object 16" hidden="1">
          <a:extLst>
            <a:ext uri="{FF2B5EF4-FFF2-40B4-BE49-F238E27FC236}">
              <a16:creationId xmlns:a16="http://schemas.microsoft.com/office/drawing/2014/main" id="{9346C480-09E8-124E-B9AD-5476B0C6E1F3}"/>
            </a:ext>
          </a:extLst>
        </xdr:cNvPr>
        <xdr:cNvSpPr>
          <a:spLocks noChangeArrowheads="1"/>
        </xdr:cNvSpPr>
      </xdr:nvSpPr>
      <xdr:spPr bwMode="auto">
        <a:xfrm>
          <a:off x="2616200" y="44069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76200</xdr:rowOff>
    </xdr:from>
    <xdr:to>
      <xdr:col>4</xdr:col>
      <xdr:colOff>395287</xdr:colOff>
      <xdr:row>19</xdr:row>
      <xdr:rowOff>241300</xdr:rowOff>
    </xdr:to>
    <xdr:sp macro="" textlink="">
      <xdr:nvSpPr>
        <xdr:cNvPr id="5471" name="Object 16" hidden="1">
          <a:extLst>
            <a:ext uri="{FF2B5EF4-FFF2-40B4-BE49-F238E27FC236}">
              <a16:creationId xmlns:a16="http://schemas.microsoft.com/office/drawing/2014/main" id="{46CA7D69-DC59-0843-A11F-1A8CE7612A13}"/>
            </a:ext>
          </a:extLst>
        </xdr:cNvPr>
        <xdr:cNvSpPr>
          <a:spLocks noChangeArrowheads="1"/>
        </xdr:cNvSpPr>
      </xdr:nvSpPr>
      <xdr:spPr bwMode="auto">
        <a:xfrm>
          <a:off x="2616200" y="4660900"/>
          <a:ext cx="10668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0</xdr:rowOff>
    </xdr:from>
    <xdr:to>
      <xdr:col>4</xdr:col>
      <xdr:colOff>395287</xdr:colOff>
      <xdr:row>18</xdr:row>
      <xdr:rowOff>50801</xdr:rowOff>
    </xdr:to>
    <xdr:sp macro="" textlink="">
      <xdr:nvSpPr>
        <xdr:cNvPr id="5472" name="Object 16" hidden="1">
          <a:extLst>
            <a:ext uri="{FF2B5EF4-FFF2-40B4-BE49-F238E27FC236}">
              <a16:creationId xmlns:a16="http://schemas.microsoft.com/office/drawing/2014/main" id="{AD7F6299-B2A0-A541-956A-BE89C00AB7F6}"/>
            </a:ext>
          </a:extLst>
        </xdr:cNvPr>
        <xdr:cNvSpPr>
          <a:spLocks noChangeArrowheads="1"/>
        </xdr:cNvSpPr>
      </xdr:nvSpPr>
      <xdr:spPr bwMode="auto">
        <a:xfrm>
          <a:off x="2616200" y="4406900"/>
          <a:ext cx="1066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20</xdr:row>
      <xdr:rowOff>114300</xdr:rowOff>
    </xdr:from>
    <xdr:to>
      <xdr:col>4</xdr:col>
      <xdr:colOff>395287</xdr:colOff>
      <xdr:row>21</xdr:row>
      <xdr:rowOff>165100</xdr:rowOff>
    </xdr:to>
    <xdr:sp macro="" textlink="">
      <xdr:nvSpPr>
        <xdr:cNvPr id="5473" name="Object 16" hidden="1">
          <a:extLst>
            <a:ext uri="{FF2B5EF4-FFF2-40B4-BE49-F238E27FC236}">
              <a16:creationId xmlns:a16="http://schemas.microsoft.com/office/drawing/2014/main" id="{E24D0AFF-0849-CA44-9B61-B2C1E2876E67}"/>
            </a:ext>
          </a:extLst>
        </xdr:cNvPr>
        <xdr:cNvSpPr>
          <a:spLocks noChangeArrowheads="1"/>
        </xdr:cNvSpPr>
      </xdr:nvSpPr>
      <xdr:spPr bwMode="auto">
        <a:xfrm>
          <a:off x="2616200" y="508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20</xdr:row>
      <xdr:rowOff>114300</xdr:rowOff>
    </xdr:from>
    <xdr:to>
      <xdr:col>4</xdr:col>
      <xdr:colOff>395287</xdr:colOff>
      <xdr:row>21</xdr:row>
      <xdr:rowOff>165100</xdr:rowOff>
    </xdr:to>
    <xdr:sp macro="" textlink="">
      <xdr:nvSpPr>
        <xdr:cNvPr id="5474" name="Object 16" hidden="1">
          <a:extLst>
            <a:ext uri="{FF2B5EF4-FFF2-40B4-BE49-F238E27FC236}">
              <a16:creationId xmlns:a16="http://schemas.microsoft.com/office/drawing/2014/main" id="{CB04F5AF-9DC4-EA41-977A-D23420A30F12}"/>
            </a:ext>
          </a:extLst>
        </xdr:cNvPr>
        <xdr:cNvSpPr>
          <a:spLocks noChangeArrowheads="1"/>
        </xdr:cNvSpPr>
      </xdr:nvSpPr>
      <xdr:spPr bwMode="auto">
        <a:xfrm>
          <a:off x="2616200" y="508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20</xdr:row>
      <xdr:rowOff>114300</xdr:rowOff>
    </xdr:from>
    <xdr:to>
      <xdr:col>4</xdr:col>
      <xdr:colOff>395287</xdr:colOff>
      <xdr:row>21</xdr:row>
      <xdr:rowOff>165100</xdr:rowOff>
    </xdr:to>
    <xdr:sp macro="" textlink="">
      <xdr:nvSpPr>
        <xdr:cNvPr id="5475" name="Object 16" hidden="1">
          <a:extLst>
            <a:ext uri="{FF2B5EF4-FFF2-40B4-BE49-F238E27FC236}">
              <a16:creationId xmlns:a16="http://schemas.microsoft.com/office/drawing/2014/main" id="{649C3413-E47E-994B-96A6-B23813A6826E}"/>
            </a:ext>
          </a:extLst>
        </xdr:cNvPr>
        <xdr:cNvSpPr>
          <a:spLocks noChangeArrowheads="1"/>
        </xdr:cNvSpPr>
      </xdr:nvSpPr>
      <xdr:spPr bwMode="auto">
        <a:xfrm>
          <a:off x="2616200" y="508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20</xdr:row>
      <xdr:rowOff>114300</xdr:rowOff>
    </xdr:from>
    <xdr:to>
      <xdr:col>4</xdr:col>
      <xdr:colOff>395287</xdr:colOff>
      <xdr:row>21</xdr:row>
      <xdr:rowOff>165100</xdr:rowOff>
    </xdr:to>
    <xdr:sp macro="" textlink="">
      <xdr:nvSpPr>
        <xdr:cNvPr id="5476" name="Object 16" hidden="1">
          <a:extLst>
            <a:ext uri="{FF2B5EF4-FFF2-40B4-BE49-F238E27FC236}">
              <a16:creationId xmlns:a16="http://schemas.microsoft.com/office/drawing/2014/main" id="{0633E793-FCEF-704B-BA9D-1D6952B50389}"/>
            </a:ext>
          </a:extLst>
        </xdr:cNvPr>
        <xdr:cNvSpPr>
          <a:spLocks noChangeArrowheads="1"/>
        </xdr:cNvSpPr>
      </xdr:nvSpPr>
      <xdr:spPr bwMode="auto">
        <a:xfrm>
          <a:off x="2616200" y="508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77" name="Object 16" hidden="1">
          <a:extLst>
            <a:ext uri="{FF2B5EF4-FFF2-40B4-BE49-F238E27FC236}">
              <a16:creationId xmlns:a16="http://schemas.microsoft.com/office/drawing/2014/main" id="{40582096-EA4F-8640-99CA-4B3AED8666DD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78" name="Object 16" hidden="1">
          <a:extLst>
            <a:ext uri="{FF2B5EF4-FFF2-40B4-BE49-F238E27FC236}">
              <a16:creationId xmlns:a16="http://schemas.microsoft.com/office/drawing/2014/main" id="{FC1CFCC4-7D8D-6E40-B83B-DEBF458FB14F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79" name="Object 16" hidden="1">
          <a:extLst>
            <a:ext uri="{FF2B5EF4-FFF2-40B4-BE49-F238E27FC236}">
              <a16:creationId xmlns:a16="http://schemas.microsoft.com/office/drawing/2014/main" id="{83653EC8-B7A7-E244-8A25-E5ACA774BF3D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80" name="Object 16" hidden="1">
          <a:extLst>
            <a:ext uri="{FF2B5EF4-FFF2-40B4-BE49-F238E27FC236}">
              <a16:creationId xmlns:a16="http://schemas.microsoft.com/office/drawing/2014/main" id="{CEC76CCE-A027-3840-B32B-2A9B54837118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17</xdr:row>
      <xdr:rowOff>0</xdr:rowOff>
    </xdr:from>
    <xdr:to>
      <xdr:col>2</xdr:col>
      <xdr:colOff>1066800</xdr:colOff>
      <xdr:row>18</xdr:row>
      <xdr:rowOff>76201</xdr:rowOff>
    </xdr:to>
    <xdr:sp macro="" textlink="">
      <xdr:nvSpPr>
        <xdr:cNvPr id="5481" name="Object 16" hidden="1">
          <a:extLst>
            <a:ext uri="{FF2B5EF4-FFF2-40B4-BE49-F238E27FC236}">
              <a16:creationId xmlns:a16="http://schemas.microsoft.com/office/drawing/2014/main" id="{0A54EEF7-565A-C148-B728-8E55DCDC8D92}"/>
            </a:ext>
          </a:extLst>
        </xdr:cNvPr>
        <xdr:cNvSpPr>
          <a:spLocks noChangeArrowheads="1"/>
        </xdr:cNvSpPr>
      </xdr:nvSpPr>
      <xdr:spPr bwMode="auto">
        <a:xfrm>
          <a:off x="431800" y="44069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17</xdr:row>
      <xdr:rowOff>0</xdr:rowOff>
    </xdr:from>
    <xdr:to>
      <xdr:col>2</xdr:col>
      <xdr:colOff>1066800</xdr:colOff>
      <xdr:row>18</xdr:row>
      <xdr:rowOff>50801</xdr:rowOff>
    </xdr:to>
    <xdr:sp macro="" textlink="">
      <xdr:nvSpPr>
        <xdr:cNvPr id="5482" name="Object 16" hidden="1">
          <a:extLst>
            <a:ext uri="{FF2B5EF4-FFF2-40B4-BE49-F238E27FC236}">
              <a16:creationId xmlns:a16="http://schemas.microsoft.com/office/drawing/2014/main" id="{4B1F0CD2-8A5E-AE4A-B8DA-EE9E3D795F3D}"/>
            </a:ext>
          </a:extLst>
        </xdr:cNvPr>
        <xdr:cNvSpPr>
          <a:spLocks noChangeArrowheads="1"/>
        </xdr:cNvSpPr>
      </xdr:nvSpPr>
      <xdr:spPr bwMode="auto">
        <a:xfrm>
          <a:off x="431800" y="4406900"/>
          <a:ext cx="1066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17</xdr:row>
      <xdr:rowOff>0</xdr:rowOff>
    </xdr:from>
    <xdr:to>
      <xdr:col>2</xdr:col>
      <xdr:colOff>596900</xdr:colOff>
      <xdr:row>18</xdr:row>
      <xdr:rowOff>76201</xdr:rowOff>
    </xdr:to>
    <xdr:sp macro="" textlink="">
      <xdr:nvSpPr>
        <xdr:cNvPr id="5483" name="Object 16" hidden="1">
          <a:extLst>
            <a:ext uri="{FF2B5EF4-FFF2-40B4-BE49-F238E27FC236}">
              <a16:creationId xmlns:a16="http://schemas.microsoft.com/office/drawing/2014/main" id="{F75A2AE5-DFEE-2743-8AED-CA700570F304}"/>
            </a:ext>
          </a:extLst>
        </xdr:cNvPr>
        <xdr:cNvSpPr>
          <a:spLocks noChangeArrowheads="1"/>
        </xdr:cNvSpPr>
      </xdr:nvSpPr>
      <xdr:spPr bwMode="auto">
        <a:xfrm>
          <a:off x="-355600" y="4406900"/>
          <a:ext cx="1447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17</xdr:row>
      <xdr:rowOff>0</xdr:rowOff>
    </xdr:from>
    <xdr:to>
      <xdr:col>2</xdr:col>
      <xdr:colOff>596900</xdr:colOff>
      <xdr:row>18</xdr:row>
      <xdr:rowOff>50801</xdr:rowOff>
    </xdr:to>
    <xdr:sp macro="" textlink="">
      <xdr:nvSpPr>
        <xdr:cNvPr id="5484" name="Object 16" hidden="1">
          <a:extLst>
            <a:ext uri="{FF2B5EF4-FFF2-40B4-BE49-F238E27FC236}">
              <a16:creationId xmlns:a16="http://schemas.microsoft.com/office/drawing/2014/main" id="{BEE11FE9-9B4C-6F4C-831F-483B666ECC62}"/>
            </a:ext>
          </a:extLst>
        </xdr:cNvPr>
        <xdr:cNvSpPr>
          <a:spLocks noChangeArrowheads="1"/>
        </xdr:cNvSpPr>
      </xdr:nvSpPr>
      <xdr:spPr bwMode="auto">
        <a:xfrm>
          <a:off x="-355600" y="4406900"/>
          <a:ext cx="144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85" name="Object 16" hidden="1">
          <a:extLst>
            <a:ext uri="{FF2B5EF4-FFF2-40B4-BE49-F238E27FC236}">
              <a16:creationId xmlns:a16="http://schemas.microsoft.com/office/drawing/2014/main" id="{C97989A0-EB0A-CB44-B718-4F45F44B11C5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86" name="Object 16" hidden="1">
          <a:extLst>
            <a:ext uri="{FF2B5EF4-FFF2-40B4-BE49-F238E27FC236}">
              <a16:creationId xmlns:a16="http://schemas.microsoft.com/office/drawing/2014/main" id="{0B69B7F9-91A6-4F45-AE88-68BF89DF195E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87" name="Object 16" hidden="1">
          <a:extLst>
            <a:ext uri="{FF2B5EF4-FFF2-40B4-BE49-F238E27FC236}">
              <a16:creationId xmlns:a16="http://schemas.microsoft.com/office/drawing/2014/main" id="{702B7734-599D-2746-9652-0C9CEB063E0E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114300</xdr:rowOff>
    </xdr:from>
    <xdr:to>
      <xdr:col>4</xdr:col>
      <xdr:colOff>395287</xdr:colOff>
      <xdr:row>23</xdr:row>
      <xdr:rowOff>63500</xdr:rowOff>
    </xdr:to>
    <xdr:sp macro="" textlink="">
      <xdr:nvSpPr>
        <xdr:cNvPr id="5488" name="Object 16" hidden="1">
          <a:extLst>
            <a:ext uri="{FF2B5EF4-FFF2-40B4-BE49-F238E27FC236}">
              <a16:creationId xmlns:a16="http://schemas.microsoft.com/office/drawing/2014/main" id="{F5DFA45B-3A36-2247-BAFF-E7EA334201C2}"/>
            </a:ext>
          </a:extLst>
        </xdr:cNvPr>
        <xdr:cNvSpPr>
          <a:spLocks noChangeArrowheads="1"/>
        </xdr:cNvSpPr>
      </xdr:nvSpPr>
      <xdr:spPr bwMode="auto">
        <a:xfrm>
          <a:off x="2616200" y="5270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24</xdr:row>
      <xdr:rowOff>0</xdr:rowOff>
    </xdr:from>
    <xdr:to>
      <xdr:col>2</xdr:col>
      <xdr:colOff>596900</xdr:colOff>
      <xdr:row>25</xdr:row>
      <xdr:rowOff>38100</xdr:rowOff>
    </xdr:to>
    <xdr:sp macro="" textlink="">
      <xdr:nvSpPr>
        <xdr:cNvPr id="5489" name="Object 16" hidden="1">
          <a:extLst>
            <a:ext uri="{FF2B5EF4-FFF2-40B4-BE49-F238E27FC236}">
              <a16:creationId xmlns:a16="http://schemas.microsoft.com/office/drawing/2014/main" id="{D8BECB81-8A81-CE46-B27B-5C8FF2F6F329}"/>
            </a:ext>
          </a:extLst>
        </xdr:cNvPr>
        <xdr:cNvSpPr>
          <a:spLocks noChangeArrowheads="1"/>
        </xdr:cNvSpPr>
      </xdr:nvSpPr>
      <xdr:spPr bwMode="auto">
        <a:xfrm>
          <a:off x="-355600" y="5715000"/>
          <a:ext cx="144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24</xdr:row>
      <xdr:rowOff>0</xdr:rowOff>
    </xdr:from>
    <xdr:to>
      <xdr:col>2</xdr:col>
      <xdr:colOff>596900</xdr:colOff>
      <xdr:row>25</xdr:row>
      <xdr:rowOff>25400</xdr:rowOff>
    </xdr:to>
    <xdr:sp macro="" textlink="">
      <xdr:nvSpPr>
        <xdr:cNvPr id="5490" name="Object 16" hidden="1">
          <a:extLst>
            <a:ext uri="{FF2B5EF4-FFF2-40B4-BE49-F238E27FC236}">
              <a16:creationId xmlns:a16="http://schemas.microsoft.com/office/drawing/2014/main" id="{AFCE872F-43CC-D64D-8E16-763468ED8488}"/>
            </a:ext>
          </a:extLst>
        </xdr:cNvPr>
        <xdr:cNvSpPr>
          <a:spLocks noChangeArrowheads="1"/>
        </xdr:cNvSpPr>
      </xdr:nvSpPr>
      <xdr:spPr bwMode="auto">
        <a:xfrm>
          <a:off x="-355600" y="5715000"/>
          <a:ext cx="1447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114300</xdr:rowOff>
    </xdr:from>
    <xdr:to>
      <xdr:col>4</xdr:col>
      <xdr:colOff>395287</xdr:colOff>
      <xdr:row>32</xdr:row>
      <xdr:rowOff>125412</xdr:rowOff>
    </xdr:to>
    <xdr:sp macro="" textlink="">
      <xdr:nvSpPr>
        <xdr:cNvPr id="5491" name="Object 16" hidden="1">
          <a:extLst>
            <a:ext uri="{FF2B5EF4-FFF2-40B4-BE49-F238E27FC236}">
              <a16:creationId xmlns:a16="http://schemas.microsoft.com/office/drawing/2014/main" id="{6878B84E-5F7A-E44C-816C-2A67D7810182}"/>
            </a:ext>
          </a:extLst>
        </xdr:cNvPr>
        <xdr:cNvSpPr>
          <a:spLocks noChangeArrowheads="1"/>
        </xdr:cNvSpPr>
      </xdr:nvSpPr>
      <xdr:spPr bwMode="auto">
        <a:xfrm>
          <a:off x="2616200" y="716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114300</xdr:rowOff>
    </xdr:from>
    <xdr:to>
      <xdr:col>4</xdr:col>
      <xdr:colOff>395287</xdr:colOff>
      <xdr:row>32</xdr:row>
      <xdr:rowOff>125412</xdr:rowOff>
    </xdr:to>
    <xdr:sp macro="" textlink="">
      <xdr:nvSpPr>
        <xdr:cNvPr id="5492" name="Object 16" hidden="1">
          <a:extLst>
            <a:ext uri="{FF2B5EF4-FFF2-40B4-BE49-F238E27FC236}">
              <a16:creationId xmlns:a16="http://schemas.microsoft.com/office/drawing/2014/main" id="{B66FF27E-0010-8143-977C-C1D692E6F69E}"/>
            </a:ext>
          </a:extLst>
        </xdr:cNvPr>
        <xdr:cNvSpPr>
          <a:spLocks noChangeArrowheads="1"/>
        </xdr:cNvSpPr>
      </xdr:nvSpPr>
      <xdr:spPr bwMode="auto">
        <a:xfrm>
          <a:off x="2616200" y="716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114300</xdr:rowOff>
    </xdr:from>
    <xdr:to>
      <xdr:col>4</xdr:col>
      <xdr:colOff>395287</xdr:colOff>
      <xdr:row>32</xdr:row>
      <xdr:rowOff>125412</xdr:rowOff>
    </xdr:to>
    <xdr:sp macro="" textlink="">
      <xdr:nvSpPr>
        <xdr:cNvPr id="5493" name="Object 16" hidden="1">
          <a:extLst>
            <a:ext uri="{FF2B5EF4-FFF2-40B4-BE49-F238E27FC236}">
              <a16:creationId xmlns:a16="http://schemas.microsoft.com/office/drawing/2014/main" id="{B4643A47-C4C4-834D-B4A9-FD6A712F87D8}"/>
            </a:ext>
          </a:extLst>
        </xdr:cNvPr>
        <xdr:cNvSpPr>
          <a:spLocks noChangeArrowheads="1"/>
        </xdr:cNvSpPr>
      </xdr:nvSpPr>
      <xdr:spPr bwMode="auto">
        <a:xfrm>
          <a:off x="2616200" y="716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114300</xdr:rowOff>
    </xdr:from>
    <xdr:to>
      <xdr:col>4</xdr:col>
      <xdr:colOff>395287</xdr:colOff>
      <xdr:row>32</xdr:row>
      <xdr:rowOff>125412</xdr:rowOff>
    </xdr:to>
    <xdr:sp macro="" textlink="">
      <xdr:nvSpPr>
        <xdr:cNvPr id="5494" name="Object 16" hidden="1">
          <a:extLst>
            <a:ext uri="{FF2B5EF4-FFF2-40B4-BE49-F238E27FC236}">
              <a16:creationId xmlns:a16="http://schemas.microsoft.com/office/drawing/2014/main" id="{37649D83-1340-6043-9F59-4E33B5202066}"/>
            </a:ext>
          </a:extLst>
        </xdr:cNvPr>
        <xdr:cNvSpPr>
          <a:spLocks noChangeArrowheads="1"/>
        </xdr:cNvSpPr>
      </xdr:nvSpPr>
      <xdr:spPr bwMode="auto">
        <a:xfrm>
          <a:off x="2616200" y="716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0</xdr:rowOff>
    </xdr:from>
    <xdr:to>
      <xdr:col>4</xdr:col>
      <xdr:colOff>992187</xdr:colOff>
      <xdr:row>31</xdr:row>
      <xdr:rowOff>36513</xdr:rowOff>
    </xdr:to>
    <xdr:sp macro="" textlink="">
      <xdr:nvSpPr>
        <xdr:cNvPr id="5495" name="Object 16" hidden="1">
          <a:extLst>
            <a:ext uri="{FF2B5EF4-FFF2-40B4-BE49-F238E27FC236}">
              <a16:creationId xmlns:a16="http://schemas.microsoft.com/office/drawing/2014/main" id="{36847E7C-F5EA-CA4E-AAA3-E7E8AC0A63FC}"/>
            </a:ext>
          </a:extLst>
        </xdr:cNvPr>
        <xdr:cNvSpPr>
          <a:spLocks noChangeArrowheads="1"/>
        </xdr:cNvSpPr>
      </xdr:nvSpPr>
      <xdr:spPr bwMode="auto">
        <a:xfrm>
          <a:off x="2616200" y="6667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114300</xdr:rowOff>
    </xdr:from>
    <xdr:to>
      <xdr:col>4</xdr:col>
      <xdr:colOff>992187</xdr:colOff>
      <xdr:row>32</xdr:row>
      <xdr:rowOff>138112</xdr:rowOff>
    </xdr:to>
    <xdr:sp macro="" textlink="">
      <xdr:nvSpPr>
        <xdr:cNvPr id="5496" name="Object 16" hidden="1">
          <a:extLst>
            <a:ext uri="{FF2B5EF4-FFF2-40B4-BE49-F238E27FC236}">
              <a16:creationId xmlns:a16="http://schemas.microsoft.com/office/drawing/2014/main" id="{8632540E-09D2-3D43-9B6A-0DC1954C4066}"/>
            </a:ext>
          </a:extLst>
        </xdr:cNvPr>
        <xdr:cNvSpPr>
          <a:spLocks noChangeArrowheads="1"/>
        </xdr:cNvSpPr>
      </xdr:nvSpPr>
      <xdr:spPr bwMode="auto">
        <a:xfrm>
          <a:off x="2616200" y="71628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0</xdr:rowOff>
    </xdr:from>
    <xdr:to>
      <xdr:col>4</xdr:col>
      <xdr:colOff>992187</xdr:colOff>
      <xdr:row>31</xdr:row>
      <xdr:rowOff>11113</xdr:rowOff>
    </xdr:to>
    <xdr:sp macro="" textlink="">
      <xdr:nvSpPr>
        <xdr:cNvPr id="5497" name="Object 16" hidden="1">
          <a:extLst>
            <a:ext uri="{FF2B5EF4-FFF2-40B4-BE49-F238E27FC236}">
              <a16:creationId xmlns:a16="http://schemas.microsoft.com/office/drawing/2014/main" id="{6165511C-BC36-4D47-A37B-26ECB34C83E4}"/>
            </a:ext>
          </a:extLst>
        </xdr:cNvPr>
        <xdr:cNvSpPr>
          <a:spLocks noChangeArrowheads="1"/>
        </xdr:cNvSpPr>
      </xdr:nvSpPr>
      <xdr:spPr bwMode="auto">
        <a:xfrm>
          <a:off x="2616200" y="66675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27</xdr:row>
      <xdr:rowOff>0</xdr:rowOff>
    </xdr:from>
    <xdr:to>
      <xdr:col>2</xdr:col>
      <xdr:colOff>1066800</xdr:colOff>
      <xdr:row>27</xdr:row>
      <xdr:rowOff>127000</xdr:rowOff>
    </xdr:to>
    <xdr:sp macro="" textlink="">
      <xdr:nvSpPr>
        <xdr:cNvPr id="5498" name="Object 16" hidden="1">
          <a:extLst>
            <a:ext uri="{FF2B5EF4-FFF2-40B4-BE49-F238E27FC236}">
              <a16:creationId xmlns:a16="http://schemas.microsoft.com/office/drawing/2014/main" id="{2893B28E-3A31-334E-9333-8F7F665D9806}"/>
            </a:ext>
          </a:extLst>
        </xdr:cNvPr>
        <xdr:cNvSpPr>
          <a:spLocks noChangeArrowheads="1"/>
        </xdr:cNvSpPr>
      </xdr:nvSpPr>
      <xdr:spPr bwMode="auto">
        <a:xfrm>
          <a:off x="431800" y="60960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27</xdr:row>
      <xdr:rowOff>0</xdr:rowOff>
    </xdr:from>
    <xdr:to>
      <xdr:col>2</xdr:col>
      <xdr:colOff>1066800</xdr:colOff>
      <xdr:row>27</xdr:row>
      <xdr:rowOff>114300</xdr:rowOff>
    </xdr:to>
    <xdr:sp macro="" textlink="">
      <xdr:nvSpPr>
        <xdr:cNvPr id="5499" name="Object 16" hidden="1">
          <a:extLst>
            <a:ext uri="{FF2B5EF4-FFF2-40B4-BE49-F238E27FC236}">
              <a16:creationId xmlns:a16="http://schemas.microsoft.com/office/drawing/2014/main" id="{2A430BB5-CC75-7D4E-B42F-32B7DBC093CB}"/>
            </a:ext>
          </a:extLst>
        </xdr:cNvPr>
        <xdr:cNvSpPr>
          <a:spLocks noChangeArrowheads="1"/>
        </xdr:cNvSpPr>
      </xdr:nvSpPr>
      <xdr:spPr bwMode="auto">
        <a:xfrm>
          <a:off x="431800" y="60960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266700</xdr:rowOff>
    </xdr:to>
    <xdr:sp macro="" textlink="">
      <xdr:nvSpPr>
        <xdr:cNvPr id="5500" name="Object 16" hidden="1">
          <a:extLst>
            <a:ext uri="{FF2B5EF4-FFF2-40B4-BE49-F238E27FC236}">
              <a16:creationId xmlns:a16="http://schemas.microsoft.com/office/drawing/2014/main" id="{95B2B833-F293-9048-AAA8-1C2B719FF630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241300</xdr:rowOff>
    </xdr:to>
    <xdr:sp macro="" textlink="">
      <xdr:nvSpPr>
        <xdr:cNvPr id="5501" name="Object 16" hidden="1">
          <a:extLst>
            <a:ext uri="{FF2B5EF4-FFF2-40B4-BE49-F238E27FC236}">
              <a16:creationId xmlns:a16="http://schemas.microsoft.com/office/drawing/2014/main" id="{0ACBEE4D-EA66-BA41-ACDB-56A1FCF333DA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395287</xdr:colOff>
      <xdr:row>34</xdr:row>
      <xdr:rowOff>355600</xdr:rowOff>
    </xdr:to>
    <xdr:sp macro="" textlink="">
      <xdr:nvSpPr>
        <xdr:cNvPr id="5502" name="Object 16" hidden="1">
          <a:extLst>
            <a:ext uri="{FF2B5EF4-FFF2-40B4-BE49-F238E27FC236}">
              <a16:creationId xmlns:a16="http://schemas.microsoft.com/office/drawing/2014/main" id="{E048183E-DDBB-7E41-92B0-35A79BD57800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395287</xdr:colOff>
      <xdr:row>34</xdr:row>
      <xdr:rowOff>355600</xdr:rowOff>
    </xdr:to>
    <xdr:sp macro="" textlink="">
      <xdr:nvSpPr>
        <xdr:cNvPr id="5503" name="Object 16" hidden="1">
          <a:extLst>
            <a:ext uri="{FF2B5EF4-FFF2-40B4-BE49-F238E27FC236}">
              <a16:creationId xmlns:a16="http://schemas.microsoft.com/office/drawing/2014/main" id="{B074EE19-0909-624C-B4E3-FADBCFD251D0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395287</xdr:colOff>
      <xdr:row>34</xdr:row>
      <xdr:rowOff>355600</xdr:rowOff>
    </xdr:to>
    <xdr:sp macro="" textlink="">
      <xdr:nvSpPr>
        <xdr:cNvPr id="5504" name="Object 16" hidden="1">
          <a:extLst>
            <a:ext uri="{FF2B5EF4-FFF2-40B4-BE49-F238E27FC236}">
              <a16:creationId xmlns:a16="http://schemas.microsoft.com/office/drawing/2014/main" id="{1688C616-424A-B44A-9FD1-2C7CDB9C1301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395287</xdr:colOff>
      <xdr:row>34</xdr:row>
      <xdr:rowOff>355600</xdr:rowOff>
    </xdr:to>
    <xdr:sp macro="" textlink="">
      <xdr:nvSpPr>
        <xdr:cNvPr id="5505" name="Object 16" hidden="1">
          <a:extLst>
            <a:ext uri="{FF2B5EF4-FFF2-40B4-BE49-F238E27FC236}">
              <a16:creationId xmlns:a16="http://schemas.microsoft.com/office/drawing/2014/main" id="{54DC5D96-C794-5140-8182-74257CB65B81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0</xdr:rowOff>
    </xdr:from>
    <xdr:to>
      <xdr:col>4</xdr:col>
      <xdr:colOff>992187</xdr:colOff>
      <xdr:row>33</xdr:row>
      <xdr:rowOff>266700</xdr:rowOff>
    </xdr:to>
    <xdr:sp macro="" textlink="">
      <xdr:nvSpPr>
        <xdr:cNvPr id="5506" name="Object 16" hidden="1">
          <a:extLst>
            <a:ext uri="{FF2B5EF4-FFF2-40B4-BE49-F238E27FC236}">
              <a16:creationId xmlns:a16="http://schemas.microsoft.com/office/drawing/2014/main" id="{112DCB2B-E55A-484B-97CB-49C776B38DCB}"/>
            </a:ext>
          </a:extLst>
        </xdr:cNvPr>
        <xdr:cNvSpPr>
          <a:spLocks noChangeArrowheads="1"/>
        </xdr:cNvSpPr>
      </xdr:nvSpPr>
      <xdr:spPr bwMode="auto">
        <a:xfrm>
          <a:off x="2616200" y="76200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992187</xdr:colOff>
      <xdr:row>34</xdr:row>
      <xdr:rowOff>368300</xdr:rowOff>
    </xdr:to>
    <xdr:sp macro="" textlink="">
      <xdr:nvSpPr>
        <xdr:cNvPr id="5507" name="Object 16" hidden="1">
          <a:extLst>
            <a:ext uri="{FF2B5EF4-FFF2-40B4-BE49-F238E27FC236}">
              <a16:creationId xmlns:a16="http://schemas.microsoft.com/office/drawing/2014/main" id="{D0B8116C-D9A3-9241-B8FD-070EFB73312F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0</xdr:rowOff>
    </xdr:from>
    <xdr:to>
      <xdr:col>4</xdr:col>
      <xdr:colOff>992187</xdr:colOff>
      <xdr:row>33</xdr:row>
      <xdr:rowOff>241300</xdr:rowOff>
    </xdr:to>
    <xdr:sp macro="" textlink="">
      <xdr:nvSpPr>
        <xdr:cNvPr id="5508" name="Object 16" hidden="1">
          <a:extLst>
            <a:ext uri="{FF2B5EF4-FFF2-40B4-BE49-F238E27FC236}">
              <a16:creationId xmlns:a16="http://schemas.microsoft.com/office/drawing/2014/main" id="{FF4C8117-9219-F74D-8517-E77A20FE232A}"/>
            </a:ext>
          </a:extLst>
        </xdr:cNvPr>
        <xdr:cNvSpPr>
          <a:spLocks noChangeArrowheads="1"/>
        </xdr:cNvSpPr>
      </xdr:nvSpPr>
      <xdr:spPr bwMode="auto">
        <a:xfrm>
          <a:off x="2616200" y="76200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33</xdr:row>
      <xdr:rowOff>0</xdr:rowOff>
    </xdr:from>
    <xdr:to>
      <xdr:col>2</xdr:col>
      <xdr:colOff>1066800</xdr:colOff>
      <xdr:row>33</xdr:row>
      <xdr:rowOff>266700</xdr:rowOff>
    </xdr:to>
    <xdr:sp macro="" textlink="">
      <xdr:nvSpPr>
        <xdr:cNvPr id="5509" name="Object 16" hidden="1">
          <a:extLst>
            <a:ext uri="{FF2B5EF4-FFF2-40B4-BE49-F238E27FC236}">
              <a16:creationId xmlns:a16="http://schemas.microsoft.com/office/drawing/2014/main" id="{2AD83761-FA46-0B45-ABA8-BA7D7E342DEB}"/>
            </a:ext>
          </a:extLst>
        </xdr:cNvPr>
        <xdr:cNvSpPr>
          <a:spLocks noChangeArrowheads="1"/>
        </xdr:cNvSpPr>
      </xdr:nvSpPr>
      <xdr:spPr bwMode="auto">
        <a:xfrm>
          <a:off x="431800" y="762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33</xdr:row>
      <xdr:rowOff>0</xdr:rowOff>
    </xdr:from>
    <xdr:to>
      <xdr:col>2</xdr:col>
      <xdr:colOff>1066800</xdr:colOff>
      <xdr:row>33</xdr:row>
      <xdr:rowOff>241300</xdr:rowOff>
    </xdr:to>
    <xdr:sp macro="" textlink="">
      <xdr:nvSpPr>
        <xdr:cNvPr id="5510" name="Object 16" hidden="1">
          <a:extLst>
            <a:ext uri="{FF2B5EF4-FFF2-40B4-BE49-F238E27FC236}">
              <a16:creationId xmlns:a16="http://schemas.microsoft.com/office/drawing/2014/main" id="{97128267-13E3-0D4F-B752-7AC407FE257D}"/>
            </a:ext>
          </a:extLst>
        </xdr:cNvPr>
        <xdr:cNvSpPr>
          <a:spLocks noChangeArrowheads="1"/>
        </xdr:cNvSpPr>
      </xdr:nvSpPr>
      <xdr:spPr bwMode="auto">
        <a:xfrm>
          <a:off x="431800" y="762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33</xdr:row>
      <xdr:rowOff>0</xdr:rowOff>
    </xdr:from>
    <xdr:to>
      <xdr:col>2</xdr:col>
      <xdr:colOff>596900</xdr:colOff>
      <xdr:row>33</xdr:row>
      <xdr:rowOff>266700</xdr:rowOff>
    </xdr:to>
    <xdr:sp macro="" textlink="">
      <xdr:nvSpPr>
        <xdr:cNvPr id="5511" name="Object 16" hidden="1">
          <a:extLst>
            <a:ext uri="{FF2B5EF4-FFF2-40B4-BE49-F238E27FC236}">
              <a16:creationId xmlns:a16="http://schemas.microsoft.com/office/drawing/2014/main" id="{2DB7E9DD-81AE-054B-B07A-97E4326837EB}"/>
            </a:ext>
          </a:extLst>
        </xdr:cNvPr>
        <xdr:cNvSpPr>
          <a:spLocks noChangeArrowheads="1"/>
        </xdr:cNvSpPr>
      </xdr:nvSpPr>
      <xdr:spPr bwMode="auto">
        <a:xfrm>
          <a:off x="-355600" y="7620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33</xdr:row>
      <xdr:rowOff>0</xdr:rowOff>
    </xdr:from>
    <xdr:to>
      <xdr:col>2</xdr:col>
      <xdr:colOff>596900</xdr:colOff>
      <xdr:row>33</xdr:row>
      <xdr:rowOff>241300</xdr:rowOff>
    </xdr:to>
    <xdr:sp macro="" textlink="">
      <xdr:nvSpPr>
        <xdr:cNvPr id="5512" name="Object 16" hidden="1">
          <a:extLst>
            <a:ext uri="{FF2B5EF4-FFF2-40B4-BE49-F238E27FC236}">
              <a16:creationId xmlns:a16="http://schemas.microsoft.com/office/drawing/2014/main" id="{D0E89DF2-F6BF-2E4D-AFE2-F90C9CC22AF8}"/>
            </a:ext>
          </a:extLst>
        </xdr:cNvPr>
        <xdr:cNvSpPr>
          <a:spLocks noChangeArrowheads="1"/>
        </xdr:cNvSpPr>
      </xdr:nvSpPr>
      <xdr:spPr bwMode="auto">
        <a:xfrm>
          <a:off x="-355600" y="7620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513" name="Object 16" hidden="1">
          <a:extLst>
            <a:ext uri="{FF2B5EF4-FFF2-40B4-BE49-F238E27FC236}">
              <a16:creationId xmlns:a16="http://schemas.microsoft.com/office/drawing/2014/main" id="{3596AA47-87E3-6349-B081-52D04F60BD27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514" name="Object 16" hidden="1">
          <a:extLst>
            <a:ext uri="{FF2B5EF4-FFF2-40B4-BE49-F238E27FC236}">
              <a16:creationId xmlns:a16="http://schemas.microsoft.com/office/drawing/2014/main" id="{2FB093BD-0DB9-C949-B1A0-30AF9A02F227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515" name="Object 16" hidden="1">
          <a:extLst>
            <a:ext uri="{FF2B5EF4-FFF2-40B4-BE49-F238E27FC236}">
              <a16:creationId xmlns:a16="http://schemas.microsoft.com/office/drawing/2014/main" id="{784F4E86-3541-4149-B189-39AB9EC9AFC9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395287</xdr:colOff>
      <xdr:row>33</xdr:row>
      <xdr:rowOff>355600</xdr:rowOff>
    </xdr:to>
    <xdr:sp macro="" textlink="">
      <xdr:nvSpPr>
        <xdr:cNvPr id="5516" name="Object 16" hidden="1">
          <a:extLst>
            <a:ext uri="{FF2B5EF4-FFF2-40B4-BE49-F238E27FC236}">
              <a16:creationId xmlns:a16="http://schemas.microsoft.com/office/drawing/2014/main" id="{EB5078C5-6684-A749-83C4-36DF84B0DB9D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992187</xdr:colOff>
      <xdr:row>33</xdr:row>
      <xdr:rowOff>368300</xdr:rowOff>
    </xdr:to>
    <xdr:sp macro="" textlink="">
      <xdr:nvSpPr>
        <xdr:cNvPr id="5517" name="Object 16" hidden="1">
          <a:extLst>
            <a:ext uri="{FF2B5EF4-FFF2-40B4-BE49-F238E27FC236}">
              <a16:creationId xmlns:a16="http://schemas.microsoft.com/office/drawing/2014/main" id="{B0028ECE-A75C-E249-AA90-920BD9B70D79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382587</xdr:colOff>
      <xdr:row>36</xdr:row>
      <xdr:rowOff>393700</xdr:rowOff>
    </xdr:to>
    <xdr:sp macro="" textlink="">
      <xdr:nvSpPr>
        <xdr:cNvPr id="5518" name="Object 16" hidden="1">
          <a:extLst>
            <a:ext uri="{FF2B5EF4-FFF2-40B4-BE49-F238E27FC236}">
              <a16:creationId xmlns:a16="http://schemas.microsoft.com/office/drawing/2014/main" id="{48E5D91F-D5C6-E944-B1BC-20E27636D5E9}"/>
            </a:ext>
          </a:extLst>
        </xdr:cNvPr>
        <xdr:cNvSpPr>
          <a:spLocks noChangeArrowheads="1"/>
        </xdr:cNvSpPr>
      </xdr:nvSpPr>
      <xdr:spPr bwMode="auto">
        <a:xfrm>
          <a:off x="2616200" y="86868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395287</xdr:colOff>
      <xdr:row>36</xdr:row>
      <xdr:rowOff>355600</xdr:rowOff>
    </xdr:to>
    <xdr:sp macro="" textlink="">
      <xdr:nvSpPr>
        <xdr:cNvPr id="5519" name="Object 16" hidden="1">
          <a:extLst>
            <a:ext uri="{FF2B5EF4-FFF2-40B4-BE49-F238E27FC236}">
              <a16:creationId xmlns:a16="http://schemas.microsoft.com/office/drawing/2014/main" id="{52EB8644-1A88-2D47-842D-9AF73E6971A1}"/>
            </a:ext>
          </a:extLst>
        </xdr:cNvPr>
        <xdr:cNvSpPr>
          <a:spLocks noChangeArrowheads="1"/>
        </xdr:cNvSpPr>
      </xdr:nvSpPr>
      <xdr:spPr bwMode="auto">
        <a:xfrm>
          <a:off x="2616200" y="8686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395287</xdr:colOff>
      <xdr:row>36</xdr:row>
      <xdr:rowOff>355600</xdr:rowOff>
    </xdr:to>
    <xdr:sp macro="" textlink="">
      <xdr:nvSpPr>
        <xdr:cNvPr id="5520" name="Object 16" hidden="1">
          <a:extLst>
            <a:ext uri="{FF2B5EF4-FFF2-40B4-BE49-F238E27FC236}">
              <a16:creationId xmlns:a16="http://schemas.microsoft.com/office/drawing/2014/main" id="{FFE2DFEA-1E71-0B4F-87FE-34056609D11A}"/>
            </a:ext>
          </a:extLst>
        </xdr:cNvPr>
        <xdr:cNvSpPr>
          <a:spLocks noChangeArrowheads="1"/>
        </xdr:cNvSpPr>
      </xdr:nvSpPr>
      <xdr:spPr bwMode="auto">
        <a:xfrm>
          <a:off x="2616200" y="8686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395287</xdr:colOff>
      <xdr:row>36</xdr:row>
      <xdr:rowOff>355600</xdr:rowOff>
    </xdr:to>
    <xdr:sp macro="" textlink="">
      <xdr:nvSpPr>
        <xdr:cNvPr id="5521" name="Object 16" hidden="1">
          <a:extLst>
            <a:ext uri="{FF2B5EF4-FFF2-40B4-BE49-F238E27FC236}">
              <a16:creationId xmlns:a16="http://schemas.microsoft.com/office/drawing/2014/main" id="{726D32CA-AE85-E945-878C-C8327CD00DC6}"/>
            </a:ext>
          </a:extLst>
        </xdr:cNvPr>
        <xdr:cNvSpPr>
          <a:spLocks noChangeArrowheads="1"/>
        </xdr:cNvSpPr>
      </xdr:nvSpPr>
      <xdr:spPr bwMode="auto">
        <a:xfrm>
          <a:off x="2616200" y="8686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395287</xdr:colOff>
      <xdr:row>36</xdr:row>
      <xdr:rowOff>355600</xdr:rowOff>
    </xdr:to>
    <xdr:sp macro="" textlink="">
      <xdr:nvSpPr>
        <xdr:cNvPr id="5522" name="Object 16" hidden="1">
          <a:extLst>
            <a:ext uri="{FF2B5EF4-FFF2-40B4-BE49-F238E27FC236}">
              <a16:creationId xmlns:a16="http://schemas.microsoft.com/office/drawing/2014/main" id="{F46D59BF-DE57-FB42-8E3B-7A88FB31E2FF}"/>
            </a:ext>
          </a:extLst>
        </xdr:cNvPr>
        <xdr:cNvSpPr>
          <a:spLocks noChangeArrowheads="1"/>
        </xdr:cNvSpPr>
      </xdr:nvSpPr>
      <xdr:spPr bwMode="auto">
        <a:xfrm>
          <a:off x="2616200" y="8686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523" name="Object 16" hidden="1">
          <a:extLst>
            <a:ext uri="{FF2B5EF4-FFF2-40B4-BE49-F238E27FC236}">
              <a16:creationId xmlns:a16="http://schemas.microsoft.com/office/drawing/2014/main" id="{4AB3F18A-AA3B-6B47-9BEF-F347B9B3A26C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524" name="Object 16" hidden="1">
          <a:extLst>
            <a:ext uri="{FF2B5EF4-FFF2-40B4-BE49-F238E27FC236}">
              <a16:creationId xmlns:a16="http://schemas.microsoft.com/office/drawing/2014/main" id="{DF1E495A-5D67-C245-A8E7-B7EAD8AF12A5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525" name="Object 16" hidden="1">
          <a:extLst>
            <a:ext uri="{FF2B5EF4-FFF2-40B4-BE49-F238E27FC236}">
              <a16:creationId xmlns:a16="http://schemas.microsoft.com/office/drawing/2014/main" id="{0F207DD3-5E3F-DA48-A730-DBD4EB290628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395287</xdr:colOff>
      <xdr:row>35</xdr:row>
      <xdr:rowOff>355600</xdr:rowOff>
    </xdr:to>
    <xdr:sp macro="" textlink="">
      <xdr:nvSpPr>
        <xdr:cNvPr id="5526" name="Object 16" hidden="1">
          <a:extLst>
            <a:ext uri="{FF2B5EF4-FFF2-40B4-BE49-F238E27FC236}">
              <a16:creationId xmlns:a16="http://schemas.microsoft.com/office/drawing/2014/main" id="{8042EB48-52C2-6440-8024-03B54FD5AF43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992187</xdr:colOff>
      <xdr:row>35</xdr:row>
      <xdr:rowOff>368300</xdr:rowOff>
    </xdr:to>
    <xdr:sp macro="" textlink="">
      <xdr:nvSpPr>
        <xdr:cNvPr id="5527" name="Object 16" hidden="1">
          <a:extLst>
            <a:ext uri="{FF2B5EF4-FFF2-40B4-BE49-F238E27FC236}">
              <a16:creationId xmlns:a16="http://schemas.microsoft.com/office/drawing/2014/main" id="{106ABB7B-0958-7948-A869-8B34B455301E}"/>
            </a:ext>
          </a:extLst>
        </xdr:cNvPr>
        <xdr:cNvSpPr>
          <a:spLocks noChangeArrowheads="1"/>
        </xdr:cNvSpPr>
      </xdr:nvSpPr>
      <xdr:spPr bwMode="auto">
        <a:xfrm>
          <a:off x="2616200" y="8496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63500</xdr:rowOff>
    </xdr:from>
    <xdr:to>
      <xdr:col>4</xdr:col>
      <xdr:colOff>992187</xdr:colOff>
      <xdr:row>26</xdr:row>
      <xdr:rowOff>228600</xdr:rowOff>
    </xdr:to>
    <xdr:sp macro="" textlink="">
      <xdr:nvSpPr>
        <xdr:cNvPr id="5528" name="Object 16" hidden="1">
          <a:extLst>
            <a:ext uri="{FF2B5EF4-FFF2-40B4-BE49-F238E27FC236}">
              <a16:creationId xmlns:a16="http://schemas.microsoft.com/office/drawing/2014/main" id="{610BBA91-A07D-7F47-979A-DAE52EBDF013}"/>
            </a:ext>
          </a:extLst>
        </xdr:cNvPr>
        <xdr:cNvSpPr>
          <a:spLocks noChangeArrowheads="1"/>
        </xdr:cNvSpPr>
      </xdr:nvSpPr>
      <xdr:spPr bwMode="auto">
        <a:xfrm>
          <a:off x="2616200" y="5969000"/>
          <a:ext cx="17399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27</xdr:row>
      <xdr:rowOff>0</xdr:rowOff>
    </xdr:from>
    <xdr:to>
      <xdr:col>2</xdr:col>
      <xdr:colOff>1066800</xdr:colOff>
      <xdr:row>27</xdr:row>
      <xdr:rowOff>127000</xdr:rowOff>
    </xdr:to>
    <xdr:sp macro="" textlink="">
      <xdr:nvSpPr>
        <xdr:cNvPr id="5529" name="Object 16" hidden="1">
          <a:extLst>
            <a:ext uri="{FF2B5EF4-FFF2-40B4-BE49-F238E27FC236}">
              <a16:creationId xmlns:a16="http://schemas.microsoft.com/office/drawing/2014/main" id="{8C1AD311-6B4D-B041-A9FE-61A8AEF4AAA5}"/>
            </a:ext>
          </a:extLst>
        </xdr:cNvPr>
        <xdr:cNvSpPr>
          <a:spLocks noChangeArrowheads="1"/>
        </xdr:cNvSpPr>
      </xdr:nvSpPr>
      <xdr:spPr bwMode="auto">
        <a:xfrm>
          <a:off x="431800" y="60960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27</xdr:row>
      <xdr:rowOff>0</xdr:rowOff>
    </xdr:from>
    <xdr:to>
      <xdr:col>2</xdr:col>
      <xdr:colOff>1066800</xdr:colOff>
      <xdr:row>27</xdr:row>
      <xdr:rowOff>114300</xdr:rowOff>
    </xdr:to>
    <xdr:sp macro="" textlink="">
      <xdr:nvSpPr>
        <xdr:cNvPr id="5530" name="Object 16" hidden="1">
          <a:extLst>
            <a:ext uri="{FF2B5EF4-FFF2-40B4-BE49-F238E27FC236}">
              <a16:creationId xmlns:a16="http://schemas.microsoft.com/office/drawing/2014/main" id="{D275E488-4E06-A048-AC10-FBAB6EBB2DB5}"/>
            </a:ext>
          </a:extLst>
        </xdr:cNvPr>
        <xdr:cNvSpPr>
          <a:spLocks noChangeArrowheads="1"/>
        </xdr:cNvSpPr>
      </xdr:nvSpPr>
      <xdr:spPr bwMode="auto">
        <a:xfrm>
          <a:off x="431800" y="60960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26</xdr:row>
      <xdr:rowOff>0</xdr:rowOff>
    </xdr:from>
    <xdr:to>
      <xdr:col>2</xdr:col>
      <xdr:colOff>596900</xdr:colOff>
      <xdr:row>26</xdr:row>
      <xdr:rowOff>127000</xdr:rowOff>
    </xdr:to>
    <xdr:sp macro="" textlink="">
      <xdr:nvSpPr>
        <xdr:cNvPr id="5531" name="Object 16" hidden="1">
          <a:extLst>
            <a:ext uri="{FF2B5EF4-FFF2-40B4-BE49-F238E27FC236}">
              <a16:creationId xmlns:a16="http://schemas.microsoft.com/office/drawing/2014/main" id="{D3F9CCA6-C84C-154A-9AF0-BD3F15D24A9F}"/>
            </a:ext>
          </a:extLst>
        </xdr:cNvPr>
        <xdr:cNvSpPr>
          <a:spLocks noChangeArrowheads="1"/>
        </xdr:cNvSpPr>
      </xdr:nvSpPr>
      <xdr:spPr bwMode="auto">
        <a:xfrm>
          <a:off x="-355600" y="5905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26</xdr:row>
      <xdr:rowOff>0</xdr:rowOff>
    </xdr:from>
    <xdr:to>
      <xdr:col>2</xdr:col>
      <xdr:colOff>596900</xdr:colOff>
      <xdr:row>26</xdr:row>
      <xdr:rowOff>114300</xdr:rowOff>
    </xdr:to>
    <xdr:sp macro="" textlink="">
      <xdr:nvSpPr>
        <xdr:cNvPr id="5532" name="Object 16" hidden="1">
          <a:extLst>
            <a:ext uri="{FF2B5EF4-FFF2-40B4-BE49-F238E27FC236}">
              <a16:creationId xmlns:a16="http://schemas.microsoft.com/office/drawing/2014/main" id="{F64578F1-D09A-4643-8D1A-752D06292666}"/>
            </a:ext>
          </a:extLst>
        </xdr:cNvPr>
        <xdr:cNvSpPr>
          <a:spLocks noChangeArrowheads="1"/>
        </xdr:cNvSpPr>
      </xdr:nvSpPr>
      <xdr:spPr bwMode="auto">
        <a:xfrm>
          <a:off x="-355600" y="5905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26</xdr:row>
      <xdr:rowOff>0</xdr:rowOff>
    </xdr:from>
    <xdr:to>
      <xdr:col>2</xdr:col>
      <xdr:colOff>596900</xdr:colOff>
      <xdr:row>26</xdr:row>
      <xdr:rowOff>127000</xdr:rowOff>
    </xdr:to>
    <xdr:sp macro="" textlink="">
      <xdr:nvSpPr>
        <xdr:cNvPr id="5533" name="Object 16" hidden="1">
          <a:extLst>
            <a:ext uri="{FF2B5EF4-FFF2-40B4-BE49-F238E27FC236}">
              <a16:creationId xmlns:a16="http://schemas.microsoft.com/office/drawing/2014/main" id="{1EE1B8F3-F26D-634E-884D-EC1191D274D1}"/>
            </a:ext>
          </a:extLst>
        </xdr:cNvPr>
        <xdr:cNvSpPr>
          <a:spLocks noChangeArrowheads="1"/>
        </xdr:cNvSpPr>
      </xdr:nvSpPr>
      <xdr:spPr bwMode="auto">
        <a:xfrm>
          <a:off x="-355600" y="5905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26</xdr:row>
      <xdr:rowOff>0</xdr:rowOff>
    </xdr:from>
    <xdr:to>
      <xdr:col>2</xdr:col>
      <xdr:colOff>596900</xdr:colOff>
      <xdr:row>26</xdr:row>
      <xdr:rowOff>114300</xdr:rowOff>
    </xdr:to>
    <xdr:sp macro="" textlink="">
      <xdr:nvSpPr>
        <xdr:cNvPr id="5534" name="Object 16" hidden="1">
          <a:extLst>
            <a:ext uri="{FF2B5EF4-FFF2-40B4-BE49-F238E27FC236}">
              <a16:creationId xmlns:a16="http://schemas.microsoft.com/office/drawing/2014/main" id="{1EC74CAB-6498-A245-B684-E3252333DCF8}"/>
            </a:ext>
          </a:extLst>
        </xdr:cNvPr>
        <xdr:cNvSpPr>
          <a:spLocks noChangeArrowheads="1"/>
        </xdr:cNvSpPr>
      </xdr:nvSpPr>
      <xdr:spPr bwMode="auto">
        <a:xfrm>
          <a:off x="-355600" y="5905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127000</xdr:rowOff>
    </xdr:to>
    <xdr:sp macro="" textlink="">
      <xdr:nvSpPr>
        <xdr:cNvPr id="5535" name="Object 16" hidden="1">
          <a:extLst>
            <a:ext uri="{FF2B5EF4-FFF2-40B4-BE49-F238E27FC236}">
              <a16:creationId xmlns:a16="http://schemas.microsoft.com/office/drawing/2014/main" id="{4B5643BF-51A8-AD40-A8F3-F228F1B3ED74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114300</xdr:rowOff>
    </xdr:to>
    <xdr:sp macro="" textlink="">
      <xdr:nvSpPr>
        <xdr:cNvPr id="5536" name="Object 16" hidden="1">
          <a:extLst>
            <a:ext uri="{FF2B5EF4-FFF2-40B4-BE49-F238E27FC236}">
              <a16:creationId xmlns:a16="http://schemas.microsoft.com/office/drawing/2014/main" id="{0F27D94F-B8EB-CE4C-8234-479336421FDA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127000</xdr:rowOff>
    </xdr:to>
    <xdr:sp macro="" textlink="">
      <xdr:nvSpPr>
        <xdr:cNvPr id="5537" name="Object 16" hidden="1">
          <a:extLst>
            <a:ext uri="{FF2B5EF4-FFF2-40B4-BE49-F238E27FC236}">
              <a16:creationId xmlns:a16="http://schemas.microsoft.com/office/drawing/2014/main" id="{F5093DBE-CB47-6F44-857D-905A94BF4B9C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114300</xdr:rowOff>
    </xdr:to>
    <xdr:sp macro="" textlink="">
      <xdr:nvSpPr>
        <xdr:cNvPr id="5538" name="Object 16" hidden="1">
          <a:extLst>
            <a:ext uri="{FF2B5EF4-FFF2-40B4-BE49-F238E27FC236}">
              <a16:creationId xmlns:a16="http://schemas.microsoft.com/office/drawing/2014/main" id="{5377A4C2-FB96-664E-90E8-5FE994EBF793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127000</xdr:rowOff>
    </xdr:to>
    <xdr:sp macro="" textlink="">
      <xdr:nvSpPr>
        <xdr:cNvPr id="5539" name="Object 16" hidden="1">
          <a:extLst>
            <a:ext uri="{FF2B5EF4-FFF2-40B4-BE49-F238E27FC236}">
              <a16:creationId xmlns:a16="http://schemas.microsoft.com/office/drawing/2014/main" id="{838B228C-781E-2C45-83DA-1836F1286C12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114300</xdr:rowOff>
    </xdr:to>
    <xdr:sp macro="" textlink="">
      <xdr:nvSpPr>
        <xdr:cNvPr id="5540" name="Object 16" hidden="1">
          <a:extLst>
            <a:ext uri="{FF2B5EF4-FFF2-40B4-BE49-F238E27FC236}">
              <a16:creationId xmlns:a16="http://schemas.microsoft.com/office/drawing/2014/main" id="{DF4DC6E9-A6B2-C54C-A49F-BD974260D5C6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127000</xdr:rowOff>
    </xdr:to>
    <xdr:sp macro="" textlink="">
      <xdr:nvSpPr>
        <xdr:cNvPr id="5541" name="Object 16" hidden="1">
          <a:extLst>
            <a:ext uri="{FF2B5EF4-FFF2-40B4-BE49-F238E27FC236}">
              <a16:creationId xmlns:a16="http://schemas.microsoft.com/office/drawing/2014/main" id="{82841626-A12A-694F-837A-C65EE3A5518B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114300</xdr:rowOff>
    </xdr:to>
    <xdr:sp macro="" textlink="">
      <xdr:nvSpPr>
        <xdr:cNvPr id="5542" name="Object 16" hidden="1">
          <a:extLst>
            <a:ext uri="{FF2B5EF4-FFF2-40B4-BE49-F238E27FC236}">
              <a16:creationId xmlns:a16="http://schemas.microsoft.com/office/drawing/2014/main" id="{3B34F604-FE58-FB46-A946-A3D105C446C3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127000</xdr:rowOff>
    </xdr:to>
    <xdr:sp macro="" textlink="">
      <xdr:nvSpPr>
        <xdr:cNvPr id="5543" name="Object 16" hidden="1">
          <a:extLst>
            <a:ext uri="{FF2B5EF4-FFF2-40B4-BE49-F238E27FC236}">
              <a16:creationId xmlns:a16="http://schemas.microsoft.com/office/drawing/2014/main" id="{39E4C977-BC63-0041-B598-97EF117DDA35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114300</xdr:rowOff>
    </xdr:to>
    <xdr:sp macro="" textlink="">
      <xdr:nvSpPr>
        <xdr:cNvPr id="5544" name="Object 16" hidden="1">
          <a:extLst>
            <a:ext uri="{FF2B5EF4-FFF2-40B4-BE49-F238E27FC236}">
              <a16:creationId xmlns:a16="http://schemas.microsoft.com/office/drawing/2014/main" id="{3B85EF0F-A9AD-944D-A9C9-5BC9C57B70DD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127000</xdr:rowOff>
    </xdr:to>
    <xdr:sp macro="" textlink="">
      <xdr:nvSpPr>
        <xdr:cNvPr id="5545" name="Object 16" hidden="1">
          <a:extLst>
            <a:ext uri="{FF2B5EF4-FFF2-40B4-BE49-F238E27FC236}">
              <a16:creationId xmlns:a16="http://schemas.microsoft.com/office/drawing/2014/main" id="{D4A7640A-3725-5F42-B8F2-4FD1623A3429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114300</xdr:rowOff>
    </xdr:to>
    <xdr:sp macro="" textlink="">
      <xdr:nvSpPr>
        <xdr:cNvPr id="5546" name="Object 16" hidden="1">
          <a:extLst>
            <a:ext uri="{FF2B5EF4-FFF2-40B4-BE49-F238E27FC236}">
              <a16:creationId xmlns:a16="http://schemas.microsoft.com/office/drawing/2014/main" id="{5C01EA05-59B2-6848-B14F-E8E0D01F49A3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127000</xdr:rowOff>
    </xdr:to>
    <xdr:sp macro="" textlink="">
      <xdr:nvSpPr>
        <xdr:cNvPr id="5547" name="Object 16" hidden="1">
          <a:extLst>
            <a:ext uri="{FF2B5EF4-FFF2-40B4-BE49-F238E27FC236}">
              <a16:creationId xmlns:a16="http://schemas.microsoft.com/office/drawing/2014/main" id="{A8D255CB-CAE4-2D49-B2C9-0041D4E30D5A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114300</xdr:rowOff>
    </xdr:to>
    <xdr:sp macro="" textlink="">
      <xdr:nvSpPr>
        <xdr:cNvPr id="5548" name="Object 16" hidden="1">
          <a:extLst>
            <a:ext uri="{FF2B5EF4-FFF2-40B4-BE49-F238E27FC236}">
              <a16:creationId xmlns:a16="http://schemas.microsoft.com/office/drawing/2014/main" id="{23C46F99-B74A-B54A-9431-81F3F332C1FD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127000</xdr:rowOff>
    </xdr:to>
    <xdr:sp macro="" textlink="">
      <xdr:nvSpPr>
        <xdr:cNvPr id="5549" name="Object 16" hidden="1">
          <a:extLst>
            <a:ext uri="{FF2B5EF4-FFF2-40B4-BE49-F238E27FC236}">
              <a16:creationId xmlns:a16="http://schemas.microsoft.com/office/drawing/2014/main" id="{B9720004-5B98-4647-92E3-275726E7A18B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114300</xdr:rowOff>
    </xdr:to>
    <xdr:sp macro="" textlink="">
      <xdr:nvSpPr>
        <xdr:cNvPr id="5550" name="Object 16" hidden="1">
          <a:extLst>
            <a:ext uri="{FF2B5EF4-FFF2-40B4-BE49-F238E27FC236}">
              <a16:creationId xmlns:a16="http://schemas.microsoft.com/office/drawing/2014/main" id="{7EE77151-A2E0-C64E-8550-BCAD7562E54E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127000</xdr:rowOff>
    </xdr:to>
    <xdr:sp macro="" textlink="">
      <xdr:nvSpPr>
        <xdr:cNvPr id="5551" name="Object 16" hidden="1">
          <a:extLst>
            <a:ext uri="{FF2B5EF4-FFF2-40B4-BE49-F238E27FC236}">
              <a16:creationId xmlns:a16="http://schemas.microsoft.com/office/drawing/2014/main" id="{5A51AD67-7B38-DE4F-93A5-227D9AF83D99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27</xdr:row>
      <xdr:rowOff>0</xdr:rowOff>
    </xdr:from>
    <xdr:to>
      <xdr:col>2</xdr:col>
      <xdr:colOff>596900</xdr:colOff>
      <xdr:row>27</xdr:row>
      <xdr:rowOff>114300</xdr:rowOff>
    </xdr:to>
    <xdr:sp macro="" textlink="">
      <xdr:nvSpPr>
        <xdr:cNvPr id="5552" name="Object 16" hidden="1">
          <a:extLst>
            <a:ext uri="{FF2B5EF4-FFF2-40B4-BE49-F238E27FC236}">
              <a16:creationId xmlns:a16="http://schemas.microsoft.com/office/drawing/2014/main" id="{A72D09B6-8B63-894A-A948-1B38126EF383}"/>
            </a:ext>
          </a:extLst>
        </xdr:cNvPr>
        <xdr:cNvSpPr>
          <a:spLocks noChangeArrowheads="1"/>
        </xdr:cNvSpPr>
      </xdr:nvSpPr>
      <xdr:spPr bwMode="auto">
        <a:xfrm>
          <a:off x="-355600" y="60960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127000</xdr:rowOff>
    </xdr:to>
    <xdr:sp macro="" textlink="">
      <xdr:nvSpPr>
        <xdr:cNvPr id="5553" name="Object 16" hidden="1">
          <a:extLst>
            <a:ext uri="{FF2B5EF4-FFF2-40B4-BE49-F238E27FC236}">
              <a16:creationId xmlns:a16="http://schemas.microsoft.com/office/drawing/2014/main" id="{03F5E04A-D583-1A4F-95AD-A17F9B7AC368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26</xdr:row>
      <xdr:rowOff>0</xdr:rowOff>
    </xdr:from>
    <xdr:to>
      <xdr:col>2</xdr:col>
      <xdr:colOff>1066800</xdr:colOff>
      <xdr:row>26</xdr:row>
      <xdr:rowOff>114300</xdr:rowOff>
    </xdr:to>
    <xdr:sp macro="" textlink="">
      <xdr:nvSpPr>
        <xdr:cNvPr id="5554" name="Object 16" hidden="1">
          <a:extLst>
            <a:ext uri="{FF2B5EF4-FFF2-40B4-BE49-F238E27FC236}">
              <a16:creationId xmlns:a16="http://schemas.microsoft.com/office/drawing/2014/main" id="{AB5E8D29-EE15-5B42-89A4-36C0D1E6759D}"/>
            </a:ext>
          </a:extLst>
        </xdr:cNvPr>
        <xdr:cNvSpPr>
          <a:spLocks noChangeArrowheads="1"/>
        </xdr:cNvSpPr>
      </xdr:nvSpPr>
      <xdr:spPr bwMode="auto">
        <a:xfrm>
          <a:off x="431800" y="5905500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127000</xdr:rowOff>
    </xdr:to>
    <xdr:sp macro="" textlink="">
      <xdr:nvSpPr>
        <xdr:cNvPr id="5555" name="Object 16" hidden="1">
          <a:extLst>
            <a:ext uri="{FF2B5EF4-FFF2-40B4-BE49-F238E27FC236}">
              <a16:creationId xmlns:a16="http://schemas.microsoft.com/office/drawing/2014/main" id="{1443C1FF-F318-F846-993B-847C3F579876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114300</xdr:rowOff>
    </xdr:to>
    <xdr:sp macro="" textlink="">
      <xdr:nvSpPr>
        <xdr:cNvPr id="5556" name="Object 16" hidden="1">
          <a:extLst>
            <a:ext uri="{FF2B5EF4-FFF2-40B4-BE49-F238E27FC236}">
              <a16:creationId xmlns:a16="http://schemas.microsoft.com/office/drawing/2014/main" id="{43EDD18C-AB47-C443-ADB4-6F1726201390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127000</xdr:rowOff>
    </xdr:to>
    <xdr:sp macro="" textlink="">
      <xdr:nvSpPr>
        <xdr:cNvPr id="5557" name="Object 16" hidden="1">
          <a:extLst>
            <a:ext uri="{FF2B5EF4-FFF2-40B4-BE49-F238E27FC236}">
              <a16:creationId xmlns:a16="http://schemas.microsoft.com/office/drawing/2014/main" id="{4A550DA1-B1B6-8945-9FF6-CF53758E3BB4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28</xdr:row>
      <xdr:rowOff>0</xdr:rowOff>
    </xdr:from>
    <xdr:to>
      <xdr:col>2</xdr:col>
      <xdr:colOff>596900</xdr:colOff>
      <xdr:row>28</xdr:row>
      <xdr:rowOff>114300</xdr:rowOff>
    </xdr:to>
    <xdr:sp macro="" textlink="">
      <xdr:nvSpPr>
        <xdr:cNvPr id="5558" name="Object 16" hidden="1">
          <a:extLst>
            <a:ext uri="{FF2B5EF4-FFF2-40B4-BE49-F238E27FC236}">
              <a16:creationId xmlns:a16="http://schemas.microsoft.com/office/drawing/2014/main" id="{85C1DE6A-E8D1-584B-A72D-7F593589A8C7}"/>
            </a:ext>
          </a:extLst>
        </xdr:cNvPr>
        <xdr:cNvSpPr>
          <a:spLocks noChangeArrowheads="1"/>
        </xdr:cNvSpPr>
      </xdr:nvSpPr>
      <xdr:spPr bwMode="auto">
        <a:xfrm>
          <a:off x="-355600" y="6286500"/>
          <a:ext cx="1447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114300</xdr:rowOff>
    </xdr:from>
    <xdr:to>
      <xdr:col>4</xdr:col>
      <xdr:colOff>395287</xdr:colOff>
      <xdr:row>29</xdr:row>
      <xdr:rowOff>355600</xdr:rowOff>
    </xdr:to>
    <xdr:sp macro="" textlink="">
      <xdr:nvSpPr>
        <xdr:cNvPr id="5559" name="Object 16" hidden="1">
          <a:extLst>
            <a:ext uri="{FF2B5EF4-FFF2-40B4-BE49-F238E27FC236}">
              <a16:creationId xmlns:a16="http://schemas.microsoft.com/office/drawing/2014/main" id="{00A46A2C-6C5E-2E4A-92DF-B1324873D184}"/>
            </a:ext>
          </a:extLst>
        </xdr:cNvPr>
        <xdr:cNvSpPr>
          <a:spLocks noChangeArrowheads="1"/>
        </xdr:cNvSpPr>
      </xdr:nvSpPr>
      <xdr:spPr bwMode="auto">
        <a:xfrm>
          <a:off x="2616200" y="659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114300</xdr:rowOff>
    </xdr:from>
    <xdr:to>
      <xdr:col>4</xdr:col>
      <xdr:colOff>395287</xdr:colOff>
      <xdr:row>29</xdr:row>
      <xdr:rowOff>355600</xdr:rowOff>
    </xdr:to>
    <xdr:sp macro="" textlink="">
      <xdr:nvSpPr>
        <xdr:cNvPr id="5560" name="Object 16" hidden="1">
          <a:extLst>
            <a:ext uri="{FF2B5EF4-FFF2-40B4-BE49-F238E27FC236}">
              <a16:creationId xmlns:a16="http://schemas.microsoft.com/office/drawing/2014/main" id="{362D6BAC-92E4-8B48-85F8-0AE9FAF81EC1}"/>
            </a:ext>
          </a:extLst>
        </xdr:cNvPr>
        <xdr:cNvSpPr>
          <a:spLocks noChangeArrowheads="1"/>
        </xdr:cNvSpPr>
      </xdr:nvSpPr>
      <xdr:spPr bwMode="auto">
        <a:xfrm>
          <a:off x="2616200" y="659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114300</xdr:rowOff>
    </xdr:from>
    <xdr:to>
      <xdr:col>4</xdr:col>
      <xdr:colOff>395287</xdr:colOff>
      <xdr:row>29</xdr:row>
      <xdr:rowOff>355600</xdr:rowOff>
    </xdr:to>
    <xdr:sp macro="" textlink="">
      <xdr:nvSpPr>
        <xdr:cNvPr id="5561" name="Object 16" hidden="1">
          <a:extLst>
            <a:ext uri="{FF2B5EF4-FFF2-40B4-BE49-F238E27FC236}">
              <a16:creationId xmlns:a16="http://schemas.microsoft.com/office/drawing/2014/main" id="{ABA1AAFD-358F-9848-8DC6-729442D6532A}"/>
            </a:ext>
          </a:extLst>
        </xdr:cNvPr>
        <xdr:cNvSpPr>
          <a:spLocks noChangeArrowheads="1"/>
        </xdr:cNvSpPr>
      </xdr:nvSpPr>
      <xdr:spPr bwMode="auto">
        <a:xfrm>
          <a:off x="2616200" y="659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114300</xdr:rowOff>
    </xdr:from>
    <xdr:to>
      <xdr:col>4</xdr:col>
      <xdr:colOff>395287</xdr:colOff>
      <xdr:row>29</xdr:row>
      <xdr:rowOff>355600</xdr:rowOff>
    </xdr:to>
    <xdr:sp macro="" textlink="">
      <xdr:nvSpPr>
        <xdr:cNvPr id="5562" name="Object 16" hidden="1">
          <a:extLst>
            <a:ext uri="{FF2B5EF4-FFF2-40B4-BE49-F238E27FC236}">
              <a16:creationId xmlns:a16="http://schemas.microsoft.com/office/drawing/2014/main" id="{687047A9-FE34-BB4C-9E53-61CBFB173705}"/>
            </a:ext>
          </a:extLst>
        </xdr:cNvPr>
        <xdr:cNvSpPr>
          <a:spLocks noChangeArrowheads="1"/>
        </xdr:cNvSpPr>
      </xdr:nvSpPr>
      <xdr:spPr bwMode="auto">
        <a:xfrm>
          <a:off x="2616200" y="659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114300</xdr:rowOff>
    </xdr:from>
    <xdr:to>
      <xdr:col>4</xdr:col>
      <xdr:colOff>992187</xdr:colOff>
      <xdr:row>29</xdr:row>
      <xdr:rowOff>368300</xdr:rowOff>
    </xdr:to>
    <xdr:sp macro="" textlink="">
      <xdr:nvSpPr>
        <xdr:cNvPr id="5563" name="Object 16" hidden="1">
          <a:extLst>
            <a:ext uri="{FF2B5EF4-FFF2-40B4-BE49-F238E27FC236}">
              <a16:creationId xmlns:a16="http://schemas.microsoft.com/office/drawing/2014/main" id="{45CFD6A8-1938-8E49-9B0A-E4BB81885439}"/>
            </a:ext>
          </a:extLst>
        </xdr:cNvPr>
        <xdr:cNvSpPr>
          <a:spLocks noChangeArrowheads="1"/>
        </xdr:cNvSpPr>
      </xdr:nvSpPr>
      <xdr:spPr bwMode="auto">
        <a:xfrm>
          <a:off x="2616200" y="6591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992187</xdr:colOff>
      <xdr:row>29</xdr:row>
      <xdr:rowOff>266700</xdr:rowOff>
    </xdr:to>
    <xdr:sp macro="" textlink="">
      <xdr:nvSpPr>
        <xdr:cNvPr id="5564" name="Object 16" hidden="1">
          <a:extLst>
            <a:ext uri="{FF2B5EF4-FFF2-40B4-BE49-F238E27FC236}">
              <a16:creationId xmlns:a16="http://schemas.microsoft.com/office/drawing/2014/main" id="{7BA735BC-786F-A249-B131-6F375E530C4A}"/>
            </a:ext>
          </a:extLst>
        </xdr:cNvPr>
        <xdr:cNvSpPr>
          <a:spLocks noChangeArrowheads="1"/>
        </xdr:cNvSpPr>
      </xdr:nvSpPr>
      <xdr:spPr bwMode="auto">
        <a:xfrm>
          <a:off x="2616200" y="64770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992187</xdr:colOff>
      <xdr:row>29</xdr:row>
      <xdr:rowOff>241300</xdr:rowOff>
    </xdr:to>
    <xdr:sp macro="" textlink="">
      <xdr:nvSpPr>
        <xdr:cNvPr id="5565" name="Object 16" hidden="1">
          <a:extLst>
            <a:ext uri="{FF2B5EF4-FFF2-40B4-BE49-F238E27FC236}">
              <a16:creationId xmlns:a16="http://schemas.microsoft.com/office/drawing/2014/main" id="{E6A293CE-2E5B-3E4B-B838-5CE02C8F1839}"/>
            </a:ext>
          </a:extLst>
        </xdr:cNvPr>
        <xdr:cNvSpPr>
          <a:spLocks noChangeArrowheads="1"/>
        </xdr:cNvSpPr>
      </xdr:nvSpPr>
      <xdr:spPr bwMode="auto">
        <a:xfrm>
          <a:off x="2616200" y="64770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266700</xdr:rowOff>
    </xdr:to>
    <xdr:sp macro="" textlink="">
      <xdr:nvSpPr>
        <xdr:cNvPr id="5566" name="Object 16" hidden="1">
          <a:extLst>
            <a:ext uri="{FF2B5EF4-FFF2-40B4-BE49-F238E27FC236}">
              <a16:creationId xmlns:a16="http://schemas.microsoft.com/office/drawing/2014/main" id="{C55A457E-C397-DD43-BDBE-57AFAC02FA99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241300</xdr:rowOff>
    </xdr:to>
    <xdr:sp macro="" textlink="">
      <xdr:nvSpPr>
        <xdr:cNvPr id="5567" name="Object 16" hidden="1">
          <a:extLst>
            <a:ext uri="{FF2B5EF4-FFF2-40B4-BE49-F238E27FC236}">
              <a16:creationId xmlns:a16="http://schemas.microsoft.com/office/drawing/2014/main" id="{39D0818D-B767-AB46-A941-B952169E7A8C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568" name="Object 16" hidden="1">
          <a:extLst>
            <a:ext uri="{FF2B5EF4-FFF2-40B4-BE49-F238E27FC236}">
              <a16:creationId xmlns:a16="http://schemas.microsoft.com/office/drawing/2014/main" id="{43916275-91C9-2F4D-886D-A6A34EB2142A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569" name="Object 16" hidden="1">
          <a:extLst>
            <a:ext uri="{FF2B5EF4-FFF2-40B4-BE49-F238E27FC236}">
              <a16:creationId xmlns:a16="http://schemas.microsoft.com/office/drawing/2014/main" id="{C83861FC-B396-3D41-8097-83ECE245D30A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266700</xdr:rowOff>
    </xdr:to>
    <xdr:sp macro="" textlink="">
      <xdr:nvSpPr>
        <xdr:cNvPr id="5570" name="Object 16" hidden="1">
          <a:extLst>
            <a:ext uri="{FF2B5EF4-FFF2-40B4-BE49-F238E27FC236}">
              <a16:creationId xmlns:a16="http://schemas.microsoft.com/office/drawing/2014/main" id="{EBA9222A-ADB3-F74F-A395-3E6995F1EC22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241300</xdr:rowOff>
    </xdr:to>
    <xdr:sp macro="" textlink="">
      <xdr:nvSpPr>
        <xdr:cNvPr id="5571" name="Object 16" hidden="1">
          <a:extLst>
            <a:ext uri="{FF2B5EF4-FFF2-40B4-BE49-F238E27FC236}">
              <a16:creationId xmlns:a16="http://schemas.microsoft.com/office/drawing/2014/main" id="{33B91E58-52C2-334C-9A76-7169F18ABEAA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266700</xdr:rowOff>
    </xdr:to>
    <xdr:sp macro="" textlink="">
      <xdr:nvSpPr>
        <xdr:cNvPr id="5572" name="Object 16" hidden="1">
          <a:extLst>
            <a:ext uri="{FF2B5EF4-FFF2-40B4-BE49-F238E27FC236}">
              <a16:creationId xmlns:a16="http://schemas.microsoft.com/office/drawing/2014/main" id="{A25B3B0B-FC2A-8040-97F9-320309C4F13F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241300</xdr:rowOff>
    </xdr:to>
    <xdr:sp macro="" textlink="">
      <xdr:nvSpPr>
        <xdr:cNvPr id="5573" name="Object 16" hidden="1">
          <a:extLst>
            <a:ext uri="{FF2B5EF4-FFF2-40B4-BE49-F238E27FC236}">
              <a16:creationId xmlns:a16="http://schemas.microsoft.com/office/drawing/2014/main" id="{31CD67B5-4578-0941-B9B6-EFEAE5C71AE4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266700</xdr:rowOff>
    </xdr:to>
    <xdr:sp macro="" textlink="">
      <xdr:nvSpPr>
        <xdr:cNvPr id="5574" name="Object 16" hidden="1">
          <a:extLst>
            <a:ext uri="{FF2B5EF4-FFF2-40B4-BE49-F238E27FC236}">
              <a16:creationId xmlns:a16="http://schemas.microsoft.com/office/drawing/2014/main" id="{07655F9C-2A42-1340-A067-91B7536593C1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241300</xdr:rowOff>
    </xdr:to>
    <xdr:sp macro="" textlink="">
      <xdr:nvSpPr>
        <xdr:cNvPr id="5575" name="Object 16" hidden="1">
          <a:extLst>
            <a:ext uri="{FF2B5EF4-FFF2-40B4-BE49-F238E27FC236}">
              <a16:creationId xmlns:a16="http://schemas.microsoft.com/office/drawing/2014/main" id="{8ED9CFF5-9681-F34D-BC76-896A60DE5500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266700</xdr:rowOff>
    </xdr:to>
    <xdr:sp macro="" textlink="">
      <xdr:nvSpPr>
        <xdr:cNvPr id="5576" name="Object 16" hidden="1">
          <a:extLst>
            <a:ext uri="{FF2B5EF4-FFF2-40B4-BE49-F238E27FC236}">
              <a16:creationId xmlns:a16="http://schemas.microsoft.com/office/drawing/2014/main" id="{E2A02539-68B9-1B47-891D-7AE0B5F6F38D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29</xdr:row>
      <xdr:rowOff>0</xdr:rowOff>
    </xdr:from>
    <xdr:to>
      <xdr:col>2</xdr:col>
      <xdr:colOff>596900</xdr:colOff>
      <xdr:row>29</xdr:row>
      <xdr:rowOff>241300</xdr:rowOff>
    </xdr:to>
    <xdr:sp macro="" textlink="">
      <xdr:nvSpPr>
        <xdr:cNvPr id="5577" name="Object 16" hidden="1">
          <a:extLst>
            <a:ext uri="{FF2B5EF4-FFF2-40B4-BE49-F238E27FC236}">
              <a16:creationId xmlns:a16="http://schemas.microsoft.com/office/drawing/2014/main" id="{425AB2E9-F16A-594E-8A33-D4D6AC33105C}"/>
            </a:ext>
          </a:extLst>
        </xdr:cNvPr>
        <xdr:cNvSpPr>
          <a:spLocks noChangeArrowheads="1"/>
        </xdr:cNvSpPr>
      </xdr:nvSpPr>
      <xdr:spPr bwMode="auto">
        <a:xfrm>
          <a:off x="-355600" y="6477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578" name="Object 16" hidden="1">
          <a:extLst>
            <a:ext uri="{FF2B5EF4-FFF2-40B4-BE49-F238E27FC236}">
              <a16:creationId xmlns:a16="http://schemas.microsoft.com/office/drawing/2014/main" id="{8657D302-2CB0-524B-AD82-54C1B1C30EC7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579" name="Object 16" hidden="1">
          <a:extLst>
            <a:ext uri="{FF2B5EF4-FFF2-40B4-BE49-F238E27FC236}">
              <a16:creationId xmlns:a16="http://schemas.microsoft.com/office/drawing/2014/main" id="{7B513E05-03B2-4945-9441-37039D97E6C0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580" name="Object 16" hidden="1">
          <a:extLst>
            <a:ext uri="{FF2B5EF4-FFF2-40B4-BE49-F238E27FC236}">
              <a16:creationId xmlns:a16="http://schemas.microsoft.com/office/drawing/2014/main" id="{C069015D-338B-4E48-BF31-72702C71FBAC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581" name="Object 16" hidden="1">
          <a:extLst>
            <a:ext uri="{FF2B5EF4-FFF2-40B4-BE49-F238E27FC236}">
              <a16:creationId xmlns:a16="http://schemas.microsoft.com/office/drawing/2014/main" id="{1CF72263-7811-1343-B2AE-A061DAB6AB37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582" name="Object 16" hidden="1">
          <a:extLst>
            <a:ext uri="{FF2B5EF4-FFF2-40B4-BE49-F238E27FC236}">
              <a16:creationId xmlns:a16="http://schemas.microsoft.com/office/drawing/2014/main" id="{724A50EE-A625-1C47-831A-F40319BBDA7C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583" name="Object 16" hidden="1">
          <a:extLst>
            <a:ext uri="{FF2B5EF4-FFF2-40B4-BE49-F238E27FC236}">
              <a16:creationId xmlns:a16="http://schemas.microsoft.com/office/drawing/2014/main" id="{4A46FC32-75C3-6F49-93AB-7B9394028BC1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584" name="Object 16" hidden="1">
          <a:extLst>
            <a:ext uri="{FF2B5EF4-FFF2-40B4-BE49-F238E27FC236}">
              <a16:creationId xmlns:a16="http://schemas.microsoft.com/office/drawing/2014/main" id="{6B8C41AA-5162-9649-B497-A16103E70BB3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585" name="Object 16" hidden="1">
          <a:extLst>
            <a:ext uri="{FF2B5EF4-FFF2-40B4-BE49-F238E27FC236}">
              <a16:creationId xmlns:a16="http://schemas.microsoft.com/office/drawing/2014/main" id="{022B2838-EA86-0A4C-8FE2-6FB700270EB6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586" name="Object 16" hidden="1">
          <a:extLst>
            <a:ext uri="{FF2B5EF4-FFF2-40B4-BE49-F238E27FC236}">
              <a16:creationId xmlns:a16="http://schemas.microsoft.com/office/drawing/2014/main" id="{4DCFC77B-9840-4D4D-ACDE-D8436A240A8D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587" name="Object 16" hidden="1">
          <a:extLst>
            <a:ext uri="{FF2B5EF4-FFF2-40B4-BE49-F238E27FC236}">
              <a16:creationId xmlns:a16="http://schemas.microsoft.com/office/drawing/2014/main" id="{B3149D76-9DEC-B94F-A33E-B2B069269D79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588" name="Object 16" hidden="1">
          <a:extLst>
            <a:ext uri="{FF2B5EF4-FFF2-40B4-BE49-F238E27FC236}">
              <a16:creationId xmlns:a16="http://schemas.microsoft.com/office/drawing/2014/main" id="{29D88764-78AE-D847-8738-DC2F44D8C939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589" name="Object 16" hidden="1">
          <a:extLst>
            <a:ext uri="{FF2B5EF4-FFF2-40B4-BE49-F238E27FC236}">
              <a16:creationId xmlns:a16="http://schemas.microsoft.com/office/drawing/2014/main" id="{414462B2-AF34-BD46-BB78-1292194E0C51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590" name="Object 16" hidden="1">
          <a:extLst>
            <a:ext uri="{FF2B5EF4-FFF2-40B4-BE49-F238E27FC236}">
              <a16:creationId xmlns:a16="http://schemas.microsoft.com/office/drawing/2014/main" id="{EA7005D0-4EB6-154F-A579-352CE09BE2E3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591" name="Object 16" hidden="1">
          <a:extLst>
            <a:ext uri="{FF2B5EF4-FFF2-40B4-BE49-F238E27FC236}">
              <a16:creationId xmlns:a16="http://schemas.microsoft.com/office/drawing/2014/main" id="{DD8027DC-507E-724F-A2FF-F05CE894986B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592" name="Object 16" hidden="1">
          <a:extLst>
            <a:ext uri="{FF2B5EF4-FFF2-40B4-BE49-F238E27FC236}">
              <a16:creationId xmlns:a16="http://schemas.microsoft.com/office/drawing/2014/main" id="{07D3F99C-94C7-EC42-AA24-B73DEE8EDCF2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593" name="Object 16" hidden="1">
          <a:extLst>
            <a:ext uri="{FF2B5EF4-FFF2-40B4-BE49-F238E27FC236}">
              <a16:creationId xmlns:a16="http://schemas.microsoft.com/office/drawing/2014/main" id="{8EE44A71-B33D-0A49-8FB4-C666198422A8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594" name="Object 16" hidden="1">
          <a:extLst>
            <a:ext uri="{FF2B5EF4-FFF2-40B4-BE49-F238E27FC236}">
              <a16:creationId xmlns:a16="http://schemas.microsoft.com/office/drawing/2014/main" id="{3C6A819A-F2DD-8B4A-B261-1860BD4C0123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595" name="Object 16" hidden="1">
          <a:extLst>
            <a:ext uri="{FF2B5EF4-FFF2-40B4-BE49-F238E27FC236}">
              <a16:creationId xmlns:a16="http://schemas.microsoft.com/office/drawing/2014/main" id="{B7288FCB-7AC0-0C4F-A11F-B899E6825655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596" name="Object 16" hidden="1">
          <a:extLst>
            <a:ext uri="{FF2B5EF4-FFF2-40B4-BE49-F238E27FC236}">
              <a16:creationId xmlns:a16="http://schemas.microsoft.com/office/drawing/2014/main" id="{EF837F22-0637-974F-9C3E-E804F5B646EE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597" name="Object 16" hidden="1">
          <a:extLst>
            <a:ext uri="{FF2B5EF4-FFF2-40B4-BE49-F238E27FC236}">
              <a16:creationId xmlns:a16="http://schemas.microsoft.com/office/drawing/2014/main" id="{BBE65457-6DA4-4D49-867A-7440A8D6DC21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598" name="Object 16" hidden="1">
          <a:extLst>
            <a:ext uri="{FF2B5EF4-FFF2-40B4-BE49-F238E27FC236}">
              <a16:creationId xmlns:a16="http://schemas.microsoft.com/office/drawing/2014/main" id="{CACE2808-FB25-1441-8D79-CC60A8708BBD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599" name="Object 16" hidden="1">
          <a:extLst>
            <a:ext uri="{FF2B5EF4-FFF2-40B4-BE49-F238E27FC236}">
              <a16:creationId xmlns:a16="http://schemas.microsoft.com/office/drawing/2014/main" id="{5B8E4C54-0C82-BA42-81DA-C1B0394A487A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600" name="Object 16" hidden="1">
          <a:extLst>
            <a:ext uri="{FF2B5EF4-FFF2-40B4-BE49-F238E27FC236}">
              <a16:creationId xmlns:a16="http://schemas.microsoft.com/office/drawing/2014/main" id="{06F93DD9-AF47-634B-A80A-3BE4DA35392B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601" name="Object 16" hidden="1">
          <a:extLst>
            <a:ext uri="{FF2B5EF4-FFF2-40B4-BE49-F238E27FC236}">
              <a16:creationId xmlns:a16="http://schemas.microsoft.com/office/drawing/2014/main" id="{2F19E1D9-C6D0-1647-98FA-4CAE07448765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602" name="Object 16" hidden="1">
          <a:extLst>
            <a:ext uri="{FF2B5EF4-FFF2-40B4-BE49-F238E27FC236}">
              <a16:creationId xmlns:a16="http://schemas.microsoft.com/office/drawing/2014/main" id="{045DF2F2-7F15-C847-981A-29F7636F29DE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603" name="Object 16" hidden="1">
          <a:extLst>
            <a:ext uri="{FF2B5EF4-FFF2-40B4-BE49-F238E27FC236}">
              <a16:creationId xmlns:a16="http://schemas.microsoft.com/office/drawing/2014/main" id="{FB099208-24C2-5F4D-AAF7-692927CF0500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604" name="Object 16" hidden="1">
          <a:extLst>
            <a:ext uri="{FF2B5EF4-FFF2-40B4-BE49-F238E27FC236}">
              <a16:creationId xmlns:a16="http://schemas.microsoft.com/office/drawing/2014/main" id="{6482D534-79AD-7B47-903C-1F8186DADD33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605" name="Object 16" hidden="1">
          <a:extLst>
            <a:ext uri="{FF2B5EF4-FFF2-40B4-BE49-F238E27FC236}">
              <a16:creationId xmlns:a16="http://schemas.microsoft.com/office/drawing/2014/main" id="{C50B907A-9B7E-874C-969C-D2BA6840CB1A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606" name="Object 16" hidden="1">
          <a:extLst>
            <a:ext uri="{FF2B5EF4-FFF2-40B4-BE49-F238E27FC236}">
              <a16:creationId xmlns:a16="http://schemas.microsoft.com/office/drawing/2014/main" id="{57C9F5DC-E24E-7447-998E-60674BCF19B0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607" name="Object 16" hidden="1">
          <a:extLst>
            <a:ext uri="{FF2B5EF4-FFF2-40B4-BE49-F238E27FC236}">
              <a16:creationId xmlns:a16="http://schemas.microsoft.com/office/drawing/2014/main" id="{3787231C-0170-6F46-892F-3699DD81BCBE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608" name="Object 16" hidden="1">
          <a:extLst>
            <a:ext uri="{FF2B5EF4-FFF2-40B4-BE49-F238E27FC236}">
              <a16:creationId xmlns:a16="http://schemas.microsoft.com/office/drawing/2014/main" id="{3BFA5FE8-651F-3B4A-AB4D-734A7A8BE81E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609" name="Object 16" hidden="1">
          <a:extLst>
            <a:ext uri="{FF2B5EF4-FFF2-40B4-BE49-F238E27FC236}">
              <a16:creationId xmlns:a16="http://schemas.microsoft.com/office/drawing/2014/main" id="{662A36C6-228D-4449-8299-9770FA52D9A1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610" name="Object 16" hidden="1">
          <a:extLst>
            <a:ext uri="{FF2B5EF4-FFF2-40B4-BE49-F238E27FC236}">
              <a16:creationId xmlns:a16="http://schemas.microsoft.com/office/drawing/2014/main" id="{3D249BE6-C7D1-3D47-A6DF-F8D37A2DABA5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611" name="Object 16" hidden="1">
          <a:extLst>
            <a:ext uri="{FF2B5EF4-FFF2-40B4-BE49-F238E27FC236}">
              <a16:creationId xmlns:a16="http://schemas.microsoft.com/office/drawing/2014/main" id="{C658B2B7-6FD6-964D-B89E-CD94365E7F8B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36513</xdr:rowOff>
    </xdr:to>
    <xdr:sp macro="" textlink="">
      <xdr:nvSpPr>
        <xdr:cNvPr id="5612" name="Object 16" hidden="1">
          <a:extLst>
            <a:ext uri="{FF2B5EF4-FFF2-40B4-BE49-F238E27FC236}">
              <a16:creationId xmlns:a16="http://schemas.microsoft.com/office/drawing/2014/main" id="{EB6DDD1E-9139-5846-B60F-6D8CF951A4F6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30</xdr:row>
      <xdr:rowOff>0</xdr:rowOff>
    </xdr:from>
    <xdr:to>
      <xdr:col>2</xdr:col>
      <xdr:colOff>596900</xdr:colOff>
      <xdr:row>31</xdr:row>
      <xdr:rowOff>11113</xdr:rowOff>
    </xdr:to>
    <xdr:sp macro="" textlink="">
      <xdr:nvSpPr>
        <xdr:cNvPr id="5613" name="Object 16" hidden="1">
          <a:extLst>
            <a:ext uri="{FF2B5EF4-FFF2-40B4-BE49-F238E27FC236}">
              <a16:creationId xmlns:a16="http://schemas.microsoft.com/office/drawing/2014/main" id="{12997B91-8456-9D49-A622-2452716C5F40}"/>
            </a:ext>
          </a:extLst>
        </xdr:cNvPr>
        <xdr:cNvSpPr>
          <a:spLocks noChangeArrowheads="1"/>
        </xdr:cNvSpPr>
      </xdr:nvSpPr>
      <xdr:spPr bwMode="auto">
        <a:xfrm>
          <a:off x="-355600" y="6667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614" name="Object 16" hidden="1">
          <a:extLst>
            <a:ext uri="{FF2B5EF4-FFF2-40B4-BE49-F238E27FC236}">
              <a16:creationId xmlns:a16="http://schemas.microsoft.com/office/drawing/2014/main" id="{D92BAC66-D2CF-F148-9A1B-DFA2DC67E805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615" name="Object 16" hidden="1">
          <a:extLst>
            <a:ext uri="{FF2B5EF4-FFF2-40B4-BE49-F238E27FC236}">
              <a16:creationId xmlns:a16="http://schemas.microsoft.com/office/drawing/2014/main" id="{A598CC12-79D7-164F-94CF-DFC64D776DF8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616" name="Object 16" hidden="1">
          <a:extLst>
            <a:ext uri="{FF2B5EF4-FFF2-40B4-BE49-F238E27FC236}">
              <a16:creationId xmlns:a16="http://schemas.microsoft.com/office/drawing/2014/main" id="{2F38CDE6-C868-F946-892A-4A74F915A5C1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617" name="Object 16" hidden="1">
          <a:extLst>
            <a:ext uri="{FF2B5EF4-FFF2-40B4-BE49-F238E27FC236}">
              <a16:creationId xmlns:a16="http://schemas.microsoft.com/office/drawing/2014/main" id="{50F70DCB-137D-3146-9E76-A464F7F61F1A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618" name="Object 16" hidden="1">
          <a:extLst>
            <a:ext uri="{FF2B5EF4-FFF2-40B4-BE49-F238E27FC236}">
              <a16:creationId xmlns:a16="http://schemas.microsoft.com/office/drawing/2014/main" id="{9D866531-2535-3248-9267-508CC29AA499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619" name="Object 16" hidden="1">
          <a:extLst>
            <a:ext uri="{FF2B5EF4-FFF2-40B4-BE49-F238E27FC236}">
              <a16:creationId xmlns:a16="http://schemas.microsoft.com/office/drawing/2014/main" id="{A374CBD9-F2DA-6542-BA20-29EBEC0736B4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620" name="Object 16" hidden="1">
          <a:extLst>
            <a:ext uri="{FF2B5EF4-FFF2-40B4-BE49-F238E27FC236}">
              <a16:creationId xmlns:a16="http://schemas.microsoft.com/office/drawing/2014/main" id="{7C98422B-2569-2242-AD1A-E78F847DF760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621" name="Object 16" hidden="1">
          <a:extLst>
            <a:ext uri="{FF2B5EF4-FFF2-40B4-BE49-F238E27FC236}">
              <a16:creationId xmlns:a16="http://schemas.microsoft.com/office/drawing/2014/main" id="{BEB40E14-E1FE-CF45-9C43-B00E6CC8A218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36512</xdr:rowOff>
    </xdr:to>
    <xdr:sp macro="" textlink="">
      <xdr:nvSpPr>
        <xdr:cNvPr id="5622" name="Object 16" hidden="1">
          <a:extLst>
            <a:ext uri="{FF2B5EF4-FFF2-40B4-BE49-F238E27FC236}">
              <a16:creationId xmlns:a16="http://schemas.microsoft.com/office/drawing/2014/main" id="{C4039B78-C59E-F845-B30B-3BD9BD8F20B9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31</xdr:row>
      <xdr:rowOff>0</xdr:rowOff>
    </xdr:from>
    <xdr:to>
      <xdr:col>2</xdr:col>
      <xdr:colOff>596900</xdr:colOff>
      <xdr:row>32</xdr:row>
      <xdr:rowOff>11112</xdr:rowOff>
    </xdr:to>
    <xdr:sp macro="" textlink="">
      <xdr:nvSpPr>
        <xdr:cNvPr id="5623" name="Object 16" hidden="1">
          <a:extLst>
            <a:ext uri="{FF2B5EF4-FFF2-40B4-BE49-F238E27FC236}">
              <a16:creationId xmlns:a16="http://schemas.microsoft.com/office/drawing/2014/main" id="{A7E32DB1-169F-4049-8733-1923CBCFD783}"/>
            </a:ext>
          </a:extLst>
        </xdr:cNvPr>
        <xdr:cNvSpPr>
          <a:spLocks noChangeArrowheads="1"/>
        </xdr:cNvSpPr>
      </xdr:nvSpPr>
      <xdr:spPr bwMode="auto">
        <a:xfrm>
          <a:off x="-355600" y="70485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24" name="Object 16" hidden="1">
          <a:extLst>
            <a:ext uri="{FF2B5EF4-FFF2-40B4-BE49-F238E27FC236}">
              <a16:creationId xmlns:a16="http://schemas.microsoft.com/office/drawing/2014/main" id="{AB41166F-890E-EC49-90C7-3AB4DF5B2822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25" name="Object 16" hidden="1">
          <a:extLst>
            <a:ext uri="{FF2B5EF4-FFF2-40B4-BE49-F238E27FC236}">
              <a16:creationId xmlns:a16="http://schemas.microsoft.com/office/drawing/2014/main" id="{F5285BA9-D794-444E-A8E5-276F9B25E0D2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26" name="Object 16" hidden="1">
          <a:extLst>
            <a:ext uri="{FF2B5EF4-FFF2-40B4-BE49-F238E27FC236}">
              <a16:creationId xmlns:a16="http://schemas.microsoft.com/office/drawing/2014/main" id="{68160CDA-8AE9-3744-AD0C-4D7C0BE96FAD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27" name="Object 16" hidden="1">
          <a:extLst>
            <a:ext uri="{FF2B5EF4-FFF2-40B4-BE49-F238E27FC236}">
              <a16:creationId xmlns:a16="http://schemas.microsoft.com/office/drawing/2014/main" id="{0D9728DD-C82B-044C-B2CE-CFA5E7CD3082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992187</xdr:colOff>
      <xdr:row>33</xdr:row>
      <xdr:rowOff>177800</xdr:rowOff>
    </xdr:to>
    <xdr:sp macro="" textlink="">
      <xdr:nvSpPr>
        <xdr:cNvPr id="5628" name="Object 16" hidden="1">
          <a:extLst>
            <a:ext uri="{FF2B5EF4-FFF2-40B4-BE49-F238E27FC236}">
              <a16:creationId xmlns:a16="http://schemas.microsoft.com/office/drawing/2014/main" id="{C0C122F4-4FE6-0B4E-B096-A58C5B36FCC6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0</xdr:rowOff>
    </xdr:from>
    <xdr:to>
      <xdr:col>4</xdr:col>
      <xdr:colOff>992187</xdr:colOff>
      <xdr:row>33</xdr:row>
      <xdr:rowOff>76200</xdr:rowOff>
    </xdr:to>
    <xdr:sp macro="" textlink="">
      <xdr:nvSpPr>
        <xdr:cNvPr id="5629" name="Object 16" hidden="1">
          <a:extLst>
            <a:ext uri="{FF2B5EF4-FFF2-40B4-BE49-F238E27FC236}">
              <a16:creationId xmlns:a16="http://schemas.microsoft.com/office/drawing/2014/main" id="{E4979B87-AEEC-FB42-8A56-53CA519FEF23}"/>
            </a:ext>
          </a:extLst>
        </xdr:cNvPr>
        <xdr:cNvSpPr>
          <a:spLocks noChangeArrowheads="1"/>
        </xdr:cNvSpPr>
      </xdr:nvSpPr>
      <xdr:spPr bwMode="auto">
        <a:xfrm>
          <a:off x="2616200" y="7429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0</xdr:rowOff>
    </xdr:from>
    <xdr:to>
      <xdr:col>4</xdr:col>
      <xdr:colOff>992187</xdr:colOff>
      <xdr:row>33</xdr:row>
      <xdr:rowOff>50800</xdr:rowOff>
    </xdr:to>
    <xdr:sp macro="" textlink="">
      <xdr:nvSpPr>
        <xdr:cNvPr id="5630" name="Object 16" hidden="1">
          <a:extLst>
            <a:ext uri="{FF2B5EF4-FFF2-40B4-BE49-F238E27FC236}">
              <a16:creationId xmlns:a16="http://schemas.microsoft.com/office/drawing/2014/main" id="{5B900528-D0F4-3748-8711-8AB4B01DC15E}"/>
            </a:ext>
          </a:extLst>
        </xdr:cNvPr>
        <xdr:cNvSpPr>
          <a:spLocks noChangeArrowheads="1"/>
        </xdr:cNvSpPr>
      </xdr:nvSpPr>
      <xdr:spPr bwMode="auto">
        <a:xfrm>
          <a:off x="2616200" y="74295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32</xdr:row>
      <xdr:rowOff>0</xdr:rowOff>
    </xdr:from>
    <xdr:to>
      <xdr:col>2</xdr:col>
      <xdr:colOff>1066800</xdr:colOff>
      <xdr:row>33</xdr:row>
      <xdr:rowOff>76200</xdr:rowOff>
    </xdr:to>
    <xdr:sp macro="" textlink="">
      <xdr:nvSpPr>
        <xdr:cNvPr id="5631" name="Object 16" hidden="1">
          <a:extLst>
            <a:ext uri="{FF2B5EF4-FFF2-40B4-BE49-F238E27FC236}">
              <a16:creationId xmlns:a16="http://schemas.microsoft.com/office/drawing/2014/main" id="{34DDE28D-AED9-CD44-BF4A-8BABB93482F2}"/>
            </a:ext>
          </a:extLst>
        </xdr:cNvPr>
        <xdr:cNvSpPr>
          <a:spLocks noChangeArrowheads="1"/>
        </xdr:cNvSpPr>
      </xdr:nvSpPr>
      <xdr:spPr bwMode="auto">
        <a:xfrm>
          <a:off x="431800" y="74295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32</xdr:row>
      <xdr:rowOff>0</xdr:rowOff>
    </xdr:from>
    <xdr:to>
      <xdr:col>2</xdr:col>
      <xdr:colOff>1066800</xdr:colOff>
      <xdr:row>33</xdr:row>
      <xdr:rowOff>50800</xdr:rowOff>
    </xdr:to>
    <xdr:sp macro="" textlink="">
      <xdr:nvSpPr>
        <xdr:cNvPr id="5632" name="Object 16" hidden="1">
          <a:extLst>
            <a:ext uri="{FF2B5EF4-FFF2-40B4-BE49-F238E27FC236}">
              <a16:creationId xmlns:a16="http://schemas.microsoft.com/office/drawing/2014/main" id="{22E8768D-995E-7041-80E2-8532FAC5AD16}"/>
            </a:ext>
          </a:extLst>
        </xdr:cNvPr>
        <xdr:cNvSpPr>
          <a:spLocks noChangeArrowheads="1"/>
        </xdr:cNvSpPr>
      </xdr:nvSpPr>
      <xdr:spPr bwMode="auto">
        <a:xfrm>
          <a:off x="431800" y="7429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33" name="Object 16" hidden="1">
          <a:extLst>
            <a:ext uri="{FF2B5EF4-FFF2-40B4-BE49-F238E27FC236}">
              <a16:creationId xmlns:a16="http://schemas.microsoft.com/office/drawing/2014/main" id="{ED41E0AD-0E88-A346-8804-4B55295A39BC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34" name="Object 16" hidden="1">
          <a:extLst>
            <a:ext uri="{FF2B5EF4-FFF2-40B4-BE49-F238E27FC236}">
              <a16:creationId xmlns:a16="http://schemas.microsoft.com/office/drawing/2014/main" id="{94648746-5F6F-3D4C-90E3-101359E00C93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35" name="Object 16" hidden="1">
          <a:extLst>
            <a:ext uri="{FF2B5EF4-FFF2-40B4-BE49-F238E27FC236}">
              <a16:creationId xmlns:a16="http://schemas.microsoft.com/office/drawing/2014/main" id="{6020E048-6339-3245-B5C5-92A1D14BD40B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395287</xdr:colOff>
      <xdr:row>33</xdr:row>
      <xdr:rowOff>165100</xdr:rowOff>
    </xdr:to>
    <xdr:sp macro="" textlink="">
      <xdr:nvSpPr>
        <xdr:cNvPr id="5636" name="Object 16" hidden="1">
          <a:extLst>
            <a:ext uri="{FF2B5EF4-FFF2-40B4-BE49-F238E27FC236}">
              <a16:creationId xmlns:a16="http://schemas.microsoft.com/office/drawing/2014/main" id="{1701DD29-00E3-6F46-B74E-0F8DF24D4C4E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114300</xdr:rowOff>
    </xdr:from>
    <xdr:to>
      <xdr:col>4</xdr:col>
      <xdr:colOff>992187</xdr:colOff>
      <xdr:row>33</xdr:row>
      <xdr:rowOff>177800</xdr:rowOff>
    </xdr:to>
    <xdr:sp macro="" textlink="">
      <xdr:nvSpPr>
        <xdr:cNvPr id="5637" name="Object 16" hidden="1">
          <a:extLst>
            <a:ext uri="{FF2B5EF4-FFF2-40B4-BE49-F238E27FC236}">
              <a16:creationId xmlns:a16="http://schemas.microsoft.com/office/drawing/2014/main" id="{0BCE6D79-509A-AF4B-B06C-8F0B070983E0}"/>
            </a:ext>
          </a:extLst>
        </xdr:cNvPr>
        <xdr:cNvSpPr>
          <a:spLocks noChangeArrowheads="1"/>
        </xdr:cNvSpPr>
      </xdr:nvSpPr>
      <xdr:spPr bwMode="auto">
        <a:xfrm>
          <a:off x="2616200" y="75438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34</xdr:row>
      <xdr:rowOff>0</xdr:rowOff>
    </xdr:from>
    <xdr:to>
      <xdr:col>2</xdr:col>
      <xdr:colOff>1066800</xdr:colOff>
      <xdr:row>34</xdr:row>
      <xdr:rowOff>266700</xdr:rowOff>
    </xdr:to>
    <xdr:sp macro="" textlink="">
      <xdr:nvSpPr>
        <xdr:cNvPr id="5638" name="Object 16" hidden="1">
          <a:extLst>
            <a:ext uri="{FF2B5EF4-FFF2-40B4-BE49-F238E27FC236}">
              <a16:creationId xmlns:a16="http://schemas.microsoft.com/office/drawing/2014/main" id="{1925B231-F699-6A44-8C10-163295A3F8DE}"/>
            </a:ext>
          </a:extLst>
        </xdr:cNvPr>
        <xdr:cNvSpPr>
          <a:spLocks noChangeArrowheads="1"/>
        </xdr:cNvSpPr>
      </xdr:nvSpPr>
      <xdr:spPr bwMode="auto">
        <a:xfrm>
          <a:off x="431800" y="8001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34</xdr:row>
      <xdr:rowOff>0</xdr:rowOff>
    </xdr:from>
    <xdr:to>
      <xdr:col>2</xdr:col>
      <xdr:colOff>1066800</xdr:colOff>
      <xdr:row>34</xdr:row>
      <xdr:rowOff>241300</xdr:rowOff>
    </xdr:to>
    <xdr:sp macro="" textlink="">
      <xdr:nvSpPr>
        <xdr:cNvPr id="5639" name="Object 16" hidden="1">
          <a:extLst>
            <a:ext uri="{FF2B5EF4-FFF2-40B4-BE49-F238E27FC236}">
              <a16:creationId xmlns:a16="http://schemas.microsoft.com/office/drawing/2014/main" id="{FE3B161B-BF0D-5D41-B06B-10DACB65AE68}"/>
            </a:ext>
          </a:extLst>
        </xdr:cNvPr>
        <xdr:cNvSpPr>
          <a:spLocks noChangeArrowheads="1"/>
        </xdr:cNvSpPr>
      </xdr:nvSpPr>
      <xdr:spPr bwMode="auto">
        <a:xfrm>
          <a:off x="431800" y="8001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34</xdr:row>
      <xdr:rowOff>0</xdr:rowOff>
    </xdr:from>
    <xdr:to>
      <xdr:col>2</xdr:col>
      <xdr:colOff>596900</xdr:colOff>
      <xdr:row>34</xdr:row>
      <xdr:rowOff>266700</xdr:rowOff>
    </xdr:to>
    <xdr:sp macro="" textlink="">
      <xdr:nvSpPr>
        <xdr:cNvPr id="5640" name="Object 16" hidden="1">
          <a:extLst>
            <a:ext uri="{FF2B5EF4-FFF2-40B4-BE49-F238E27FC236}">
              <a16:creationId xmlns:a16="http://schemas.microsoft.com/office/drawing/2014/main" id="{4D034D00-E5CF-7243-A473-2CBB4FE27E74}"/>
            </a:ext>
          </a:extLst>
        </xdr:cNvPr>
        <xdr:cNvSpPr>
          <a:spLocks noChangeArrowheads="1"/>
        </xdr:cNvSpPr>
      </xdr:nvSpPr>
      <xdr:spPr bwMode="auto">
        <a:xfrm>
          <a:off x="-355600" y="80010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34</xdr:row>
      <xdr:rowOff>0</xdr:rowOff>
    </xdr:from>
    <xdr:to>
      <xdr:col>2</xdr:col>
      <xdr:colOff>596900</xdr:colOff>
      <xdr:row>34</xdr:row>
      <xdr:rowOff>241300</xdr:rowOff>
    </xdr:to>
    <xdr:sp macro="" textlink="">
      <xdr:nvSpPr>
        <xdr:cNvPr id="5641" name="Object 16" hidden="1">
          <a:extLst>
            <a:ext uri="{FF2B5EF4-FFF2-40B4-BE49-F238E27FC236}">
              <a16:creationId xmlns:a16="http://schemas.microsoft.com/office/drawing/2014/main" id="{07A821BF-852B-F242-9100-05F87E74A8BD}"/>
            </a:ext>
          </a:extLst>
        </xdr:cNvPr>
        <xdr:cNvSpPr>
          <a:spLocks noChangeArrowheads="1"/>
        </xdr:cNvSpPr>
      </xdr:nvSpPr>
      <xdr:spPr bwMode="auto">
        <a:xfrm>
          <a:off x="-355600" y="80010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33</xdr:row>
      <xdr:rowOff>0</xdr:rowOff>
    </xdr:from>
    <xdr:to>
      <xdr:col>2</xdr:col>
      <xdr:colOff>1066800</xdr:colOff>
      <xdr:row>33</xdr:row>
      <xdr:rowOff>266700</xdr:rowOff>
    </xdr:to>
    <xdr:sp macro="" textlink="">
      <xdr:nvSpPr>
        <xdr:cNvPr id="5642" name="Object 16" hidden="1">
          <a:extLst>
            <a:ext uri="{FF2B5EF4-FFF2-40B4-BE49-F238E27FC236}">
              <a16:creationId xmlns:a16="http://schemas.microsoft.com/office/drawing/2014/main" id="{B044576E-E58D-A748-ABE6-F530181DB0A1}"/>
            </a:ext>
          </a:extLst>
        </xdr:cNvPr>
        <xdr:cNvSpPr>
          <a:spLocks noChangeArrowheads="1"/>
        </xdr:cNvSpPr>
      </xdr:nvSpPr>
      <xdr:spPr bwMode="auto">
        <a:xfrm>
          <a:off x="431800" y="76200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33</xdr:row>
      <xdr:rowOff>0</xdr:rowOff>
    </xdr:from>
    <xdr:to>
      <xdr:col>2</xdr:col>
      <xdr:colOff>1066800</xdr:colOff>
      <xdr:row>33</xdr:row>
      <xdr:rowOff>241300</xdr:rowOff>
    </xdr:to>
    <xdr:sp macro="" textlink="">
      <xdr:nvSpPr>
        <xdr:cNvPr id="5643" name="Object 16" hidden="1">
          <a:extLst>
            <a:ext uri="{FF2B5EF4-FFF2-40B4-BE49-F238E27FC236}">
              <a16:creationId xmlns:a16="http://schemas.microsoft.com/office/drawing/2014/main" id="{18CA30A2-2433-7745-B985-660581E4257F}"/>
            </a:ext>
          </a:extLst>
        </xdr:cNvPr>
        <xdr:cNvSpPr>
          <a:spLocks noChangeArrowheads="1"/>
        </xdr:cNvSpPr>
      </xdr:nvSpPr>
      <xdr:spPr bwMode="auto">
        <a:xfrm>
          <a:off x="431800" y="76200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992187</xdr:colOff>
      <xdr:row>34</xdr:row>
      <xdr:rowOff>368300</xdr:rowOff>
    </xdr:to>
    <xdr:sp macro="" textlink="">
      <xdr:nvSpPr>
        <xdr:cNvPr id="5644" name="Object 16" hidden="1">
          <a:extLst>
            <a:ext uri="{FF2B5EF4-FFF2-40B4-BE49-F238E27FC236}">
              <a16:creationId xmlns:a16="http://schemas.microsoft.com/office/drawing/2014/main" id="{89E7C529-6080-8D4F-B397-695B1444D49D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0</xdr:rowOff>
    </xdr:from>
    <xdr:to>
      <xdr:col>4</xdr:col>
      <xdr:colOff>992187</xdr:colOff>
      <xdr:row>34</xdr:row>
      <xdr:rowOff>266700</xdr:rowOff>
    </xdr:to>
    <xdr:sp macro="" textlink="">
      <xdr:nvSpPr>
        <xdr:cNvPr id="5645" name="Object 16" hidden="1">
          <a:extLst>
            <a:ext uri="{FF2B5EF4-FFF2-40B4-BE49-F238E27FC236}">
              <a16:creationId xmlns:a16="http://schemas.microsoft.com/office/drawing/2014/main" id="{92AF16BD-72C2-684B-890A-C8A7204C567C}"/>
            </a:ext>
          </a:extLst>
        </xdr:cNvPr>
        <xdr:cNvSpPr>
          <a:spLocks noChangeArrowheads="1"/>
        </xdr:cNvSpPr>
      </xdr:nvSpPr>
      <xdr:spPr bwMode="auto">
        <a:xfrm>
          <a:off x="2616200" y="80010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0</xdr:rowOff>
    </xdr:from>
    <xdr:to>
      <xdr:col>4</xdr:col>
      <xdr:colOff>992187</xdr:colOff>
      <xdr:row>34</xdr:row>
      <xdr:rowOff>241300</xdr:rowOff>
    </xdr:to>
    <xdr:sp macro="" textlink="">
      <xdr:nvSpPr>
        <xdr:cNvPr id="5646" name="Object 16" hidden="1">
          <a:extLst>
            <a:ext uri="{FF2B5EF4-FFF2-40B4-BE49-F238E27FC236}">
              <a16:creationId xmlns:a16="http://schemas.microsoft.com/office/drawing/2014/main" id="{87EEE043-B658-C94C-8660-58CD47A59BC7}"/>
            </a:ext>
          </a:extLst>
        </xdr:cNvPr>
        <xdr:cNvSpPr>
          <a:spLocks noChangeArrowheads="1"/>
        </xdr:cNvSpPr>
      </xdr:nvSpPr>
      <xdr:spPr bwMode="auto">
        <a:xfrm>
          <a:off x="2616200" y="80010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992187</xdr:colOff>
      <xdr:row>34</xdr:row>
      <xdr:rowOff>368300</xdr:rowOff>
    </xdr:to>
    <xdr:sp macro="" textlink="">
      <xdr:nvSpPr>
        <xdr:cNvPr id="5647" name="Object 16" hidden="1">
          <a:extLst>
            <a:ext uri="{FF2B5EF4-FFF2-40B4-BE49-F238E27FC236}">
              <a16:creationId xmlns:a16="http://schemas.microsoft.com/office/drawing/2014/main" id="{C20CB5EE-8EB0-7C47-B298-E1C66D9DF980}"/>
            </a:ext>
          </a:extLst>
        </xdr:cNvPr>
        <xdr:cNvSpPr>
          <a:spLocks noChangeArrowheads="1"/>
        </xdr:cNvSpPr>
      </xdr:nvSpPr>
      <xdr:spPr bwMode="auto">
        <a:xfrm>
          <a:off x="2616200" y="8115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992187</xdr:colOff>
      <xdr:row>33</xdr:row>
      <xdr:rowOff>368300</xdr:rowOff>
    </xdr:to>
    <xdr:sp macro="" textlink="">
      <xdr:nvSpPr>
        <xdr:cNvPr id="5648" name="Object 16" hidden="1">
          <a:extLst>
            <a:ext uri="{FF2B5EF4-FFF2-40B4-BE49-F238E27FC236}">
              <a16:creationId xmlns:a16="http://schemas.microsoft.com/office/drawing/2014/main" id="{004B18A8-323D-E14E-822C-37D2D080AD53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0</xdr:rowOff>
    </xdr:from>
    <xdr:to>
      <xdr:col>4</xdr:col>
      <xdr:colOff>992187</xdr:colOff>
      <xdr:row>33</xdr:row>
      <xdr:rowOff>266700</xdr:rowOff>
    </xdr:to>
    <xdr:sp macro="" textlink="">
      <xdr:nvSpPr>
        <xdr:cNvPr id="5649" name="Object 16" hidden="1">
          <a:extLst>
            <a:ext uri="{FF2B5EF4-FFF2-40B4-BE49-F238E27FC236}">
              <a16:creationId xmlns:a16="http://schemas.microsoft.com/office/drawing/2014/main" id="{C1120096-2379-0C4B-AB26-1DD5B37B5400}"/>
            </a:ext>
          </a:extLst>
        </xdr:cNvPr>
        <xdr:cNvSpPr>
          <a:spLocks noChangeArrowheads="1"/>
        </xdr:cNvSpPr>
      </xdr:nvSpPr>
      <xdr:spPr bwMode="auto">
        <a:xfrm>
          <a:off x="2616200" y="76200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0</xdr:rowOff>
    </xdr:from>
    <xdr:to>
      <xdr:col>4</xdr:col>
      <xdr:colOff>992187</xdr:colOff>
      <xdr:row>33</xdr:row>
      <xdr:rowOff>241300</xdr:rowOff>
    </xdr:to>
    <xdr:sp macro="" textlink="">
      <xdr:nvSpPr>
        <xdr:cNvPr id="5650" name="Object 16" hidden="1">
          <a:extLst>
            <a:ext uri="{FF2B5EF4-FFF2-40B4-BE49-F238E27FC236}">
              <a16:creationId xmlns:a16="http://schemas.microsoft.com/office/drawing/2014/main" id="{D48E8940-E3A5-184F-82F9-A2AE11FE567E}"/>
            </a:ext>
          </a:extLst>
        </xdr:cNvPr>
        <xdr:cNvSpPr>
          <a:spLocks noChangeArrowheads="1"/>
        </xdr:cNvSpPr>
      </xdr:nvSpPr>
      <xdr:spPr bwMode="auto">
        <a:xfrm>
          <a:off x="2616200" y="76200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992187</xdr:colOff>
      <xdr:row>33</xdr:row>
      <xdr:rowOff>368300</xdr:rowOff>
    </xdr:to>
    <xdr:sp macro="" textlink="">
      <xdr:nvSpPr>
        <xdr:cNvPr id="5651" name="Object 16" hidden="1">
          <a:extLst>
            <a:ext uri="{FF2B5EF4-FFF2-40B4-BE49-F238E27FC236}">
              <a16:creationId xmlns:a16="http://schemas.microsoft.com/office/drawing/2014/main" id="{32763585-1B86-5A49-89CC-DADD09FF6F9D}"/>
            </a:ext>
          </a:extLst>
        </xdr:cNvPr>
        <xdr:cNvSpPr>
          <a:spLocks noChangeArrowheads="1"/>
        </xdr:cNvSpPr>
      </xdr:nvSpPr>
      <xdr:spPr bwMode="auto">
        <a:xfrm>
          <a:off x="2616200" y="77343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114300</xdr:rowOff>
    </xdr:from>
    <xdr:to>
      <xdr:col>4</xdr:col>
      <xdr:colOff>992187</xdr:colOff>
      <xdr:row>32</xdr:row>
      <xdr:rowOff>138112</xdr:rowOff>
    </xdr:to>
    <xdr:sp macro="" textlink="">
      <xdr:nvSpPr>
        <xdr:cNvPr id="5652" name="Object 16" hidden="1">
          <a:extLst>
            <a:ext uri="{FF2B5EF4-FFF2-40B4-BE49-F238E27FC236}">
              <a16:creationId xmlns:a16="http://schemas.microsoft.com/office/drawing/2014/main" id="{4A220450-8286-0542-A93F-0BC8C501E561}"/>
            </a:ext>
          </a:extLst>
        </xdr:cNvPr>
        <xdr:cNvSpPr>
          <a:spLocks noChangeArrowheads="1"/>
        </xdr:cNvSpPr>
      </xdr:nvSpPr>
      <xdr:spPr bwMode="auto">
        <a:xfrm>
          <a:off x="2616200" y="71628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0</xdr:rowOff>
    </xdr:from>
    <xdr:to>
      <xdr:col>4</xdr:col>
      <xdr:colOff>992187</xdr:colOff>
      <xdr:row>32</xdr:row>
      <xdr:rowOff>36512</xdr:rowOff>
    </xdr:to>
    <xdr:sp macro="" textlink="">
      <xdr:nvSpPr>
        <xdr:cNvPr id="5653" name="Object 16" hidden="1">
          <a:extLst>
            <a:ext uri="{FF2B5EF4-FFF2-40B4-BE49-F238E27FC236}">
              <a16:creationId xmlns:a16="http://schemas.microsoft.com/office/drawing/2014/main" id="{971F7E66-2FE5-2A43-A64F-1DFBF0C1167B}"/>
            </a:ext>
          </a:extLst>
        </xdr:cNvPr>
        <xdr:cNvSpPr>
          <a:spLocks noChangeArrowheads="1"/>
        </xdr:cNvSpPr>
      </xdr:nvSpPr>
      <xdr:spPr bwMode="auto">
        <a:xfrm>
          <a:off x="2616200" y="7048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31</xdr:row>
      <xdr:rowOff>0</xdr:rowOff>
    </xdr:from>
    <xdr:to>
      <xdr:col>4</xdr:col>
      <xdr:colOff>992187</xdr:colOff>
      <xdr:row>32</xdr:row>
      <xdr:rowOff>11112</xdr:rowOff>
    </xdr:to>
    <xdr:sp macro="" textlink="">
      <xdr:nvSpPr>
        <xdr:cNvPr id="5654" name="Object 16" hidden="1">
          <a:extLst>
            <a:ext uri="{FF2B5EF4-FFF2-40B4-BE49-F238E27FC236}">
              <a16:creationId xmlns:a16="http://schemas.microsoft.com/office/drawing/2014/main" id="{6555564C-2595-9143-8281-035DC62B0E6F}"/>
            </a:ext>
          </a:extLst>
        </xdr:cNvPr>
        <xdr:cNvSpPr>
          <a:spLocks noChangeArrowheads="1"/>
        </xdr:cNvSpPr>
      </xdr:nvSpPr>
      <xdr:spPr bwMode="auto">
        <a:xfrm>
          <a:off x="2616200" y="70485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114300</xdr:rowOff>
    </xdr:from>
    <xdr:to>
      <xdr:col>4</xdr:col>
      <xdr:colOff>992187</xdr:colOff>
      <xdr:row>31</xdr:row>
      <xdr:rowOff>138113</xdr:rowOff>
    </xdr:to>
    <xdr:sp macro="" textlink="">
      <xdr:nvSpPr>
        <xdr:cNvPr id="5655" name="Object 16" hidden="1">
          <a:extLst>
            <a:ext uri="{FF2B5EF4-FFF2-40B4-BE49-F238E27FC236}">
              <a16:creationId xmlns:a16="http://schemas.microsoft.com/office/drawing/2014/main" id="{0BBC302B-0BE7-0A44-9DDC-B79A603F85A4}"/>
            </a:ext>
          </a:extLst>
        </xdr:cNvPr>
        <xdr:cNvSpPr>
          <a:spLocks noChangeArrowheads="1"/>
        </xdr:cNvSpPr>
      </xdr:nvSpPr>
      <xdr:spPr bwMode="auto">
        <a:xfrm>
          <a:off x="2616200" y="67818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0</xdr:rowOff>
    </xdr:from>
    <xdr:to>
      <xdr:col>4</xdr:col>
      <xdr:colOff>992187</xdr:colOff>
      <xdr:row>31</xdr:row>
      <xdr:rowOff>36513</xdr:rowOff>
    </xdr:to>
    <xdr:sp macro="" textlink="">
      <xdr:nvSpPr>
        <xdr:cNvPr id="5656" name="Object 16" hidden="1">
          <a:extLst>
            <a:ext uri="{FF2B5EF4-FFF2-40B4-BE49-F238E27FC236}">
              <a16:creationId xmlns:a16="http://schemas.microsoft.com/office/drawing/2014/main" id="{A356577A-E332-B046-B2E3-1210885B38FF}"/>
            </a:ext>
          </a:extLst>
        </xdr:cNvPr>
        <xdr:cNvSpPr>
          <a:spLocks noChangeArrowheads="1"/>
        </xdr:cNvSpPr>
      </xdr:nvSpPr>
      <xdr:spPr bwMode="auto">
        <a:xfrm>
          <a:off x="2616200" y="6667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30</xdr:row>
      <xdr:rowOff>0</xdr:rowOff>
    </xdr:from>
    <xdr:to>
      <xdr:col>4</xdr:col>
      <xdr:colOff>992187</xdr:colOff>
      <xdr:row>31</xdr:row>
      <xdr:rowOff>11113</xdr:rowOff>
    </xdr:to>
    <xdr:sp macro="" textlink="">
      <xdr:nvSpPr>
        <xdr:cNvPr id="5657" name="Object 16" hidden="1">
          <a:extLst>
            <a:ext uri="{FF2B5EF4-FFF2-40B4-BE49-F238E27FC236}">
              <a16:creationId xmlns:a16="http://schemas.microsoft.com/office/drawing/2014/main" id="{F7C03F1D-EBAD-4648-A3B6-F6BC0A65E905}"/>
            </a:ext>
          </a:extLst>
        </xdr:cNvPr>
        <xdr:cNvSpPr>
          <a:spLocks noChangeArrowheads="1"/>
        </xdr:cNvSpPr>
      </xdr:nvSpPr>
      <xdr:spPr bwMode="auto">
        <a:xfrm>
          <a:off x="2616200" y="66675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0</xdr:rowOff>
    </xdr:from>
    <xdr:to>
      <xdr:col>4</xdr:col>
      <xdr:colOff>992187</xdr:colOff>
      <xdr:row>28</xdr:row>
      <xdr:rowOff>127000</xdr:rowOff>
    </xdr:to>
    <xdr:sp macro="" textlink="">
      <xdr:nvSpPr>
        <xdr:cNvPr id="5658" name="Object 16" hidden="1">
          <a:extLst>
            <a:ext uri="{FF2B5EF4-FFF2-40B4-BE49-F238E27FC236}">
              <a16:creationId xmlns:a16="http://schemas.microsoft.com/office/drawing/2014/main" id="{4A8150A1-B4CD-4447-A706-B0A50F997A01}"/>
            </a:ext>
          </a:extLst>
        </xdr:cNvPr>
        <xdr:cNvSpPr>
          <a:spLocks noChangeArrowheads="1"/>
        </xdr:cNvSpPr>
      </xdr:nvSpPr>
      <xdr:spPr bwMode="auto">
        <a:xfrm>
          <a:off x="2616200" y="6286500"/>
          <a:ext cx="17399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63500</xdr:rowOff>
    </xdr:from>
    <xdr:to>
      <xdr:col>4</xdr:col>
      <xdr:colOff>992187</xdr:colOff>
      <xdr:row>28</xdr:row>
      <xdr:rowOff>381000</xdr:rowOff>
    </xdr:to>
    <xdr:sp macro="" textlink="">
      <xdr:nvSpPr>
        <xdr:cNvPr id="5659" name="Object 16" hidden="1">
          <a:extLst>
            <a:ext uri="{FF2B5EF4-FFF2-40B4-BE49-F238E27FC236}">
              <a16:creationId xmlns:a16="http://schemas.microsoft.com/office/drawing/2014/main" id="{2FFBCF96-C1B9-F648-9189-2E2E883972AD}"/>
            </a:ext>
          </a:extLst>
        </xdr:cNvPr>
        <xdr:cNvSpPr>
          <a:spLocks noChangeArrowheads="1"/>
        </xdr:cNvSpPr>
      </xdr:nvSpPr>
      <xdr:spPr bwMode="auto">
        <a:xfrm>
          <a:off x="2616200" y="6350000"/>
          <a:ext cx="17399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0</xdr:rowOff>
    </xdr:from>
    <xdr:to>
      <xdr:col>4</xdr:col>
      <xdr:colOff>992187</xdr:colOff>
      <xdr:row>28</xdr:row>
      <xdr:rowOff>114300</xdr:rowOff>
    </xdr:to>
    <xdr:sp macro="" textlink="">
      <xdr:nvSpPr>
        <xdr:cNvPr id="5660" name="Object 16" hidden="1">
          <a:extLst>
            <a:ext uri="{FF2B5EF4-FFF2-40B4-BE49-F238E27FC236}">
              <a16:creationId xmlns:a16="http://schemas.microsoft.com/office/drawing/2014/main" id="{C28CEB6A-8003-4649-BB39-C25E0863A628}"/>
            </a:ext>
          </a:extLst>
        </xdr:cNvPr>
        <xdr:cNvSpPr>
          <a:spLocks noChangeArrowheads="1"/>
        </xdr:cNvSpPr>
      </xdr:nvSpPr>
      <xdr:spPr bwMode="auto">
        <a:xfrm>
          <a:off x="2616200" y="6286500"/>
          <a:ext cx="1739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0</xdr:rowOff>
    </xdr:from>
    <xdr:to>
      <xdr:col>4</xdr:col>
      <xdr:colOff>992187</xdr:colOff>
      <xdr:row>27</xdr:row>
      <xdr:rowOff>127000</xdr:rowOff>
    </xdr:to>
    <xdr:sp macro="" textlink="">
      <xdr:nvSpPr>
        <xdr:cNvPr id="5661" name="Object 16" hidden="1">
          <a:extLst>
            <a:ext uri="{FF2B5EF4-FFF2-40B4-BE49-F238E27FC236}">
              <a16:creationId xmlns:a16="http://schemas.microsoft.com/office/drawing/2014/main" id="{E70CD3AC-71AA-B343-885C-2C0538B07978}"/>
            </a:ext>
          </a:extLst>
        </xdr:cNvPr>
        <xdr:cNvSpPr>
          <a:spLocks noChangeArrowheads="1"/>
        </xdr:cNvSpPr>
      </xdr:nvSpPr>
      <xdr:spPr bwMode="auto">
        <a:xfrm>
          <a:off x="2616200" y="6096000"/>
          <a:ext cx="17399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0</xdr:rowOff>
    </xdr:from>
    <xdr:to>
      <xdr:col>4</xdr:col>
      <xdr:colOff>992187</xdr:colOff>
      <xdr:row>27</xdr:row>
      <xdr:rowOff>114300</xdr:rowOff>
    </xdr:to>
    <xdr:sp macro="" textlink="">
      <xdr:nvSpPr>
        <xdr:cNvPr id="5662" name="Object 16" hidden="1">
          <a:extLst>
            <a:ext uri="{FF2B5EF4-FFF2-40B4-BE49-F238E27FC236}">
              <a16:creationId xmlns:a16="http://schemas.microsoft.com/office/drawing/2014/main" id="{B7740EE4-E906-E94B-A776-D76188FEC937}"/>
            </a:ext>
          </a:extLst>
        </xdr:cNvPr>
        <xdr:cNvSpPr>
          <a:spLocks noChangeArrowheads="1"/>
        </xdr:cNvSpPr>
      </xdr:nvSpPr>
      <xdr:spPr bwMode="auto">
        <a:xfrm>
          <a:off x="2616200" y="6096000"/>
          <a:ext cx="1739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63500</xdr:rowOff>
    </xdr:from>
    <xdr:to>
      <xdr:col>4</xdr:col>
      <xdr:colOff>992187</xdr:colOff>
      <xdr:row>27</xdr:row>
      <xdr:rowOff>381000</xdr:rowOff>
    </xdr:to>
    <xdr:sp macro="" textlink="">
      <xdr:nvSpPr>
        <xdr:cNvPr id="5663" name="Object 16" hidden="1">
          <a:extLst>
            <a:ext uri="{FF2B5EF4-FFF2-40B4-BE49-F238E27FC236}">
              <a16:creationId xmlns:a16="http://schemas.microsoft.com/office/drawing/2014/main" id="{6DC2FA40-6C87-1747-9257-F17E2C97F480}"/>
            </a:ext>
          </a:extLst>
        </xdr:cNvPr>
        <xdr:cNvSpPr>
          <a:spLocks noChangeArrowheads="1"/>
        </xdr:cNvSpPr>
      </xdr:nvSpPr>
      <xdr:spPr bwMode="auto">
        <a:xfrm>
          <a:off x="2616200" y="6159500"/>
          <a:ext cx="17399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0</xdr:rowOff>
    </xdr:from>
    <xdr:to>
      <xdr:col>4</xdr:col>
      <xdr:colOff>992187</xdr:colOff>
      <xdr:row>45</xdr:row>
      <xdr:rowOff>241300</xdr:rowOff>
    </xdr:to>
    <xdr:sp macro="" textlink="">
      <xdr:nvSpPr>
        <xdr:cNvPr id="5664" name="Object 16" hidden="1">
          <a:extLst>
            <a:ext uri="{FF2B5EF4-FFF2-40B4-BE49-F238E27FC236}">
              <a16:creationId xmlns:a16="http://schemas.microsoft.com/office/drawing/2014/main" id="{0FC55A00-E05A-E540-A88D-390A42A9BACB}"/>
            </a:ext>
          </a:extLst>
        </xdr:cNvPr>
        <xdr:cNvSpPr>
          <a:spLocks noChangeArrowheads="1"/>
        </xdr:cNvSpPr>
      </xdr:nvSpPr>
      <xdr:spPr bwMode="auto">
        <a:xfrm>
          <a:off x="2616200" y="10388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992187</xdr:colOff>
      <xdr:row>45</xdr:row>
      <xdr:rowOff>368300</xdr:rowOff>
    </xdr:to>
    <xdr:sp macro="" textlink="">
      <xdr:nvSpPr>
        <xdr:cNvPr id="5665" name="Object 16" hidden="1">
          <a:extLst>
            <a:ext uri="{FF2B5EF4-FFF2-40B4-BE49-F238E27FC236}">
              <a16:creationId xmlns:a16="http://schemas.microsoft.com/office/drawing/2014/main" id="{44682262-B4DD-C941-98D1-9A97ABC861E4}"/>
            </a:ext>
          </a:extLst>
        </xdr:cNvPr>
        <xdr:cNvSpPr>
          <a:spLocks noChangeArrowheads="1"/>
        </xdr:cNvSpPr>
      </xdr:nvSpPr>
      <xdr:spPr bwMode="auto">
        <a:xfrm>
          <a:off x="2616200" y="10502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0</xdr:rowOff>
    </xdr:from>
    <xdr:to>
      <xdr:col>4</xdr:col>
      <xdr:colOff>992187</xdr:colOff>
      <xdr:row>45</xdr:row>
      <xdr:rowOff>228600</xdr:rowOff>
    </xdr:to>
    <xdr:sp macro="" textlink="">
      <xdr:nvSpPr>
        <xdr:cNvPr id="5666" name="Object 16" hidden="1">
          <a:extLst>
            <a:ext uri="{FF2B5EF4-FFF2-40B4-BE49-F238E27FC236}">
              <a16:creationId xmlns:a16="http://schemas.microsoft.com/office/drawing/2014/main" id="{80D2D604-BE9F-DB49-AEE4-0D111C1056F3}"/>
            </a:ext>
          </a:extLst>
        </xdr:cNvPr>
        <xdr:cNvSpPr>
          <a:spLocks noChangeArrowheads="1"/>
        </xdr:cNvSpPr>
      </xdr:nvSpPr>
      <xdr:spPr bwMode="auto">
        <a:xfrm>
          <a:off x="2616200" y="10388600"/>
          <a:ext cx="1739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667" name="Object 16" hidden="1">
          <a:extLst>
            <a:ext uri="{FF2B5EF4-FFF2-40B4-BE49-F238E27FC236}">
              <a16:creationId xmlns:a16="http://schemas.microsoft.com/office/drawing/2014/main" id="{06043FDB-F5E8-564D-8BB4-36E02DCA3B9E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668" name="Object 16" hidden="1">
          <a:extLst>
            <a:ext uri="{FF2B5EF4-FFF2-40B4-BE49-F238E27FC236}">
              <a16:creationId xmlns:a16="http://schemas.microsoft.com/office/drawing/2014/main" id="{FB46AB12-86D0-0F42-9F16-0BA2070DF273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669" name="Object 16" hidden="1">
          <a:extLst>
            <a:ext uri="{FF2B5EF4-FFF2-40B4-BE49-F238E27FC236}">
              <a16:creationId xmlns:a16="http://schemas.microsoft.com/office/drawing/2014/main" id="{9EDE90BC-F1C1-4349-9475-2EBFEB399CB8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395287</xdr:colOff>
      <xdr:row>49</xdr:row>
      <xdr:rowOff>125414</xdr:rowOff>
    </xdr:to>
    <xdr:sp macro="" textlink="">
      <xdr:nvSpPr>
        <xdr:cNvPr id="5670" name="Object 16" hidden="1">
          <a:extLst>
            <a:ext uri="{FF2B5EF4-FFF2-40B4-BE49-F238E27FC236}">
              <a16:creationId xmlns:a16="http://schemas.microsoft.com/office/drawing/2014/main" id="{04412010-3102-2F46-99E1-2DD5B5473165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671" name="Object 16" hidden="1">
          <a:extLst>
            <a:ext uri="{FF2B5EF4-FFF2-40B4-BE49-F238E27FC236}">
              <a16:creationId xmlns:a16="http://schemas.microsoft.com/office/drawing/2014/main" id="{56249F46-751A-4649-9FEC-7F2B8760A311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672" name="Object 16" hidden="1">
          <a:extLst>
            <a:ext uri="{FF2B5EF4-FFF2-40B4-BE49-F238E27FC236}">
              <a16:creationId xmlns:a16="http://schemas.microsoft.com/office/drawing/2014/main" id="{94BA9800-2DE6-204D-B301-3716F3190A9A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673" name="Object 16" hidden="1">
          <a:extLst>
            <a:ext uri="{FF2B5EF4-FFF2-40B4-BE49-F238E27FC236}">
              <a16:creationId xmlns:a16="http://schemas.microsoft.com/office/drawing/2014/main" id="{E2E6E470-EE86-6549-8E8D-78632C00B039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674" name="Object 16" hidden="1">
          <a:extLst>
            <a:ext uri="{FF2B5EF4-FFF2-40B4-BE49-F238E27FC236}">
              <a16:creationId xmlns:a16="http://schemas.microsoft.com/office/drawing/2014/main" id="{6801151E-E705-924B-8BED-54B3F8C8B3BB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36513</xdr:rowOff>
    </xdr:to>
    <xdr:sp macro="" textlink="">
      <xdr:nvSpPr>
        <xdr:cNvPr id="5675" name="Object 16" hidden="1">
          <a:extLst>
            <a:ext uri="{FF2B5EF4-FFF2-40B4-BE49-F238E27FC236}">
              <a16:creationId xmlns:a16="http://schemas.microsoft.com/office/drawing/2014/main" id="{F564A0A6-D8FC-BD49-A2D0-B5950E7D5D4E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11113</xdr:rowOff>
    </xdr:to>
    <xdr:sp macro="" textlink="">
      <xdr:nvSpPr>
        <xdr:cNvPr id="5676" name="Object 16" hidden="1">
          <a:extLst>
            <a:ext uri="{FF2B5EF4-FFF2-40B4-BE49-F238E27FC236}">
              <a16:creationId xmlns:a16="http://schemas.microsoft.com/office/drawing/2014/main" id="{B7463BFD-A4FD-B044-8815-0F2F232BE5BC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44</xdr:row>
      <xdr:rowOff>0</xdr:rowOff>
    </xdr:from>
    <xdr:to>
      <xdr:col>4</xdr:col>
      <xdr:colOff>992187</xdr:colOff>
      <xdr:row>45</xdr:row>
      <xdr:rowOff>36513</xdr:rowOff>
    </xdr:to>
    <xdr:sp macro="" textlink="">
      <xdr:nvSpPr>
        <xdr:cNvPr id="5677" name="Object 16" hidden="1">
          <a:extLst>
            <a:ext uri="{FF2B5EF4-FFF2-40B4-BE49-F238E27FC236}">
              <a16:creationId xmlns:a16="http://schemas.microsoft.com/office/drawing/2014/main" id="{BF3D3561-E55A-9A40-B630-7EA14DBE557A}"/>
            </a:ext>
          </a:extLst>
        </xdr:cNvPr>
        <xdr:cNvSpPr>
          <a:spLocks noChangeArrowheads="1"/>
        </xdr:cNvSpPr>
      </xdr:nvSpPr>
      <xdr:spPr bwMode="auto">
        <a:xfrm>
          <a:off x="2616200" y="10007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992187</xdr:colOff>
      <xdr:row>49</xdr:row>
      <xdr:rowOff>138114</xdr:rowOff>
    </xdr:to>
    <xdr:sp macro="" textlink="">
      <xdr:nvSpPr>
        <xdr:cNvPr id="5678" name="Object 16" hidden="1">
          <a:extLst>
            <a:ext uri="{FF2B5EF4-FFF2-40B4-BE49-F238E27FC236}">
              <a16:creationId xmlns:a16="http://schemas.microsoft.com/office/drawing/2014/main" id="{FF02D22E-F58F-414B-840B-ACF69F4C468D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44</xdr:row>
      <xdr:rowOff>0</xdr:rowOff>
    </xdr:from>
    <xdr:to>
      <xdr:col>4</xdr:col>
      <xdr:colOff>992187</xdr:colOff>
      <xdr:row>45</xdr:row>
      <xdr:rowOff>11113</xdr:rowOff>
    </xdr:to>
    <xdr:sp macro="" textlink="">
      <xdr:nvSpPr>
        <xdr:cNvPr id="5679" name="Object 16" hidden="1">
          <a:extLst>
            <a:ext uri="{FF2B5EF4-FFF2-40B4-BE49-F238E27FC236}">
              <a16:creationId xmlns:a16="http://schemas.microsoft.com/office/drawing/2014/main" id="{D8DA6522-E704-5247-9EB2-13BBC79E6BBE}"/>
            </a:ext>
          </a:extLst>
        </xdr:cNvPr>
        <xdr:cNvSpPr>
          <a:spLocks noChangeArrowheads="1"/>
        </xdr:cNvSpPr>
      </xdr:nvSpPr>
      <xdr:spPr bwMode="auto">
        <a:xfrm>
          <a:off x="2616200" y="10007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36513</xdr:rowOff>
    </xdr:to>
    <xdr:sp macro="" textlink="">
      <xdr:nvSpPr>
        <xdr:cNvPr id="5680" name="Object 16" hidden="1">
          <a:extLst>
            <a:ext uri="{FF2B5EF4-FFF2-40B4-BE49-F238E27FC236}">
              <a16:creationId xmlns:a16="http://schemas.microsoft.com/office/drawing/2014/main" id="{312F43EB-347A-6D4E-AFA2-DD54B675839A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11113</xdr:rowOff>
    </xdr:to>
    <xdr:sp macro="" textlink="">
      <xdr:nvSpPr>
        <xdr:cNvPr id="5681" name="Object 16" hidden="1">
          <a:extLst>
            <a:ext uri="{FF2B5EF4-FFF2-40B4-BE49-F238E27FC236}">
              <a16:creationId xmlns:a16="http://schemas.microsoft.com/office/drawing/2014/main" id="{76B705D3-85B3-EC4B-8998-C42376151FA8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682" name="Object 16" hidden="1">
          <a:extLst>
            <a:ext uri="{FF2B5EF4-FFF2-40B4-BE49-F238E27FC236}">
              <a16:creationId xmlns:a16="http://schemas.microsoft.com/office/drawing/2014/main" id="{5EC433D0-DF6D-644F-BC3D-4B6251150EA5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683" name="Object 16" hidden="1">
          <a:extLst>
            <a:ext uri="{FF2B5EF4-FFF2-40B4-BE49-F238E27FC236}">
              <a16:creationId xmlns:a16="http://schemas.microsoft.com/office/drawing/2014/main" id="{8F4B1FC5-EBE0-1543-A254-4A0D491CC355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36511</xdr:rowOff>
    </xdr:to>
    <xdr:sp macro="" textlink="">
      <xdr:nvSpPr>
        <xdr:cNvPr id="5684" name="Object 16" hidden="1">
          <a:extLst>
            <a:ext uri="{FF2B5EF4-FFF2-40B4-BE49-F238E27FC236}">
              <a16:creationId xmlns:a16="http://schemas.microsoft.com/office/drawing/2014/main" id="{7F37DC8A-7CD2-E146-83A1-F2A640C0DBDC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992187</xdr:colOff>
      <xdr:row>51</xdr:row>
      <xdr:rowOff>368300</xdr:rowOff>
    </xdr:to>
    <xdr:sp macro="" textlink="">
      <xdr:nvSpPr>
        <xdr:cNvPr id="5685" name="Object 16" hidden="1">
          <a:extLst>
            <a:ext uri="{FF2B5EF4-FFF2-40B4-BE49-F238E27FC236}">
              <a16:creationId xmlns:a16="http://schemas.microsoft.com/office/drawing/2014/main" id="{4221427C-EAFF-1F4C-91FD-23801DE79644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11111</xdr:rowOff>
    </xdr:to>
    <xdr:sp macro="" textlink="">
      <xdr:nvSpPr>
        <xdr:cNvPr id="5686" name="Object 16" hidden="1">
          <a:extLst>
            <a:ext uri="{FF2B5EF4-FFF2-40B4-BE49-F238E27FC236}">
              <a16:creationId xmlns:a16="http://schemas.microsoft.com/office/drawing/2014/main" id="{7860383E-C028-994F-9B7D-F1EBF0C9C534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49</xdr:row>
      <xdr:rowOff>0</xdr:rowOff>
    </xdr:from>
    <xdr:to>
      <xdr:col>2</xdr:col>
      <xdr:colOff>1066800</xdr:colOff>
      <xdr:row>50</xdr:row>
      <xdr:rowOff>36511</xdr:rowOff>
    </xdr:to>
    <xdr:sp macro="" textlink="">
      <xdr:nvSpPr>
        <xdr:cNvPr id="5687" name="Object 16" hidden="1">
          <a:extLst>
            <a:ext uri="{FF2B5EF4-FFF2-40B4-BE49-F238E27FC236}">
              <a16:creationId xmlns:a16="http://schemas.microsoft.com/office/drawing/2014/main" id="{5E29C103-3B95-0245-9286-60C901B48477}"/>
            </a:ext>
          </a:extLst>
        </xdr:cNvPr>
        <xdr:cNvSpPr>
          <a:spLocks noChangeArrowheads="1"/>
        </xdr:cNvSpPr>
      </xdr:nvSpPr>
      <xdr:spPr bwMode="auto">
        <a:xfrm>
          <a:off x="431800" y="11912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49</xdr:row>
      <xdr:rowOff>0</xdr:rowOff>
    </xdr:from>
    <xdr:to>
      <xdr:col>2</xdr:col>
      <xdr:colOff>1066800</xdr:colOff>
      <xdr:row>50</xdr:row>
      <xdr:rowOff>11111</xdr:rowOff>
    </xdr:to>
    <xdr:sp macro="" textlink="">
      <xdr:nvSpPr>
        <xdr:cNvPr id="5688" name="Object 16" hidden="1">
          <a:extLst>
            <a:ext uri="{FF2B5EF4-FFF2-40B4-BE49-F238E27FC236}">
              <a16:creationId xmlns:a16="http://schemas.microsoft.com/office/drawing/2014/main" id="{7F36182B-16A6-B24F-B142-EEDEBE2495F6}"/>
            </a:ext>
          </a:extLst>
        </xdr:cNvPr>
        <xdr:cNvSpPr>
          <a:spLocks noChangeArrowheads="1"/>
        </xdr:cNvSpPr>
      </xdr:nvSpPr>
      <xdr:spPr bwMode="auto">
        <a:xfrm>
          <a:off x="431800" y="11912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689" name="Object 16" hidden="1">
          <a:extLst>
            <a:ext uri="{FF2B5EF4-FFF2-40B4-BE49-F238E27FC236}">
              <a16:creationId xmlns:a16="http://schemas.microsoft.com/office/drawing/2014/main" id="{853D31B4-1EEE-3248-BB54-96360346763F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690" name="Object 16" hidden="1">
          <a:extLst>
            <a:ext uri="{FF2B5EF4-FFF2-40B4-BE49-F238E27FC236}">
              <a16:creationId xmlns:a16="http://schemas.microsoft.com/office/drawing/2014/main" id="{1732409E-55B9-234A-90FF-A63CA82A7EC6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395287</xdr:colOff>
      <xdr:row>50</xdr:row>
      <xdr:rowOff>125411</xdr:rowOff>
    </xdr:to>
    <xdr:sp macro="" textlink="">
      <xdr:nvSpPr>
        <xdr:cNvPr id="5691" name="Object 16" hidden="1">
          <a:extLst>
            <a:ext uri="{FF2B5EF4-FFF2-40B4-BE49-F238E27FC236}">
              <a16:creationId xmlns:a16="http://schemas.microsoft.com/office/drawing/2014/main" id="{D0B23410-99D4-AD41-9AD8-D5BC2D285415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395287</xdr:colOff>
      <xdr:row>50</xdr:row>
      <xdr:rowOff>125411</xdr:rowOff>
    </xdr:to>
    <xdr:sp macro="" textlink="">
      <xdr:nvSpPr>
        <xdr:cNvPr id="5692" name="Object 16" hidden="1">
          <a:extLst>
            <a:ext uri="{FF2B5EF4-FFF2-40B4-BE49-F238E27FC236}">
              <a16:creationId xmlns:a16="http://schemas.microsoft.com/office/drawing/2014/main" id="{4F1D9E08-A338-5640-B4AD-F9FF7196CF4F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395287</xdr:colOff>
      <xdr:row>50</xdr:row>
      <xdr:rowOff>125411</xdr:rowOff>
    </xdr:to>
    <xdr:sp macro="" textlink="">
      <xdr:nvSpPr>
        <xdr:cNvPr id="5693" name="Object 16" hidden="1">
          <a:extLst>
            <a:ext uri="{FF2B5EF4-FFF2-40B4-BE49-F238E27FC236}">
              <a16:creationId xmlns:a16="http://schemas.microsoft.com/office/drawing/2014/main" id="{54BAA87C-A741-994F-8210-493705100A0D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395287</xdr:colOff>
      <xdr:row>50</xdr:row>
      <xdr:rowOff>125411</xdr:rowOff>
    </xdr:to>
    <xdr:sp macro="" textlink="">
      <xdr:nvSpPr>
        <xdr:cNvPr id="5694" name="Object 16" hidden="1">
          <a:extLst>
            <a:ext uri="{FF2B5EF4-FFF2-40B4-BE49-F238E27FC236}">
              <a16:creationId xmlns:a16="http://schemas.microsoft.com/office/drawing/2014/main" id="{5C47CFA5-2781-9041-8191-2ABB1E41B2D5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992187</xdr:colOff>
      <xdr:row>49</xdr:row>
      <xdr:rowOff>36514</xdr:rowOff>
    </xdr:to>
    <xdr:sp macro="" textlink="">
      <xdr:nvSpPr>
        <xdr:cNvPr id="5695" name="Object 16" hidden="1">
          <a:extLst>
            <a:ext uri="{FF2B5EF4-FFF2-40B4-BE49-F238E27FC236}">
              <a16:creationId xmlns:a16="http://schemas.microsoft.com/office/drawing/2014/main" id="{A4EC97CE-2C0B-264E-B71B-23483BC55264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992187</xdr:colOff>
      <xdr:row>50</xdr:row>
      <xdr:rowOff>138111</xdr:rowOff>
    </xdr:to>
    <xdr:sp macro="" textlink="">
      <xdr:nvSpPr>
        <xdr:cNvPr id="5696" name="Object 16" hidden="1">
          <a:extLst>
            <a:ext uri="{FF2B5EF4-FFF2-40B4-BE49-F238E27FC236}">
              <a16:creationId xmlns:a16="http://schemas.microsoft.com/office/drawing/2014/main" id="{F63148CE-80BB-A845-B9E1-30FBF141BC51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992187</xdr:colOff>
      <xdr:row>49</xdr:row>
      <xdr:rowOff>11114</xdr:rowOff>
    </xdr:to>
    <xdr:sp macro="" textlink="">
      <xdr:nvSpPr>
        <xdr:cNvPr id="5697" name="Object 16" hidden="1">
          <a:extLst>
            <a:ext uri="{FF2B5EF4-FFF2-40B4-BE49-F238E27FC236}">
              <a16:creationId xmlns:a16="http://schemas.microsoft.com/office/drawing/2014/main" id="{954E1E2A-0C9D-704C-99B1-B10CCF5A7415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45</xdr:row>
      <xdr:rowOff>0</xdr:rowOff>
    </xdr:from>
    <xdr:to>
      <xdr:col>2</xdr:col>
      <xdr:colOff>1066800</xdr:colOff>
      <xdr:row>45</xdr:row>
      <xdr:rowOff>266700</xdr:rowOff>
    </xdr:to>
    <xdr:sp macro="" textlink="">
      <xdr:nvSpPr>
        <xdr:cNvPr id="5698" name="Object 16" hidden="1">
          <a:extLst>
            <a:ext uri="{FF2B5EF4-FFF2-40B4-BE49-F238E27FC236}">
              <a16:creationId xmlns:a16="http://schemas.microsoft.com/office/drawing/2014/main" id="{B07F1612-1151-EA41-B23E-8BFFCCC7F3B2}"/>
            </a:ext>
          </a:extLst>
        </xdr:cNvPr>
        <xdr:cNvSpPr>
          <a:spLocks noChangeArrowheads="1"/>
        </xdr:cNvSpPr>
      </xdr:nvSpPr>
      <xdr:spPr bwMode="auto">
        <a:xfrm>
          <a:off x="431800" y="10388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45</xdr:row>
      <xdr:rowOff>0</xdr:rowOff>
    </xdr:from>
    <xdr:to>
      <xdr:col>2</xdr:col>
      <xdr:colOff>1066800</xdr:colOff>
      <xdr:row>45</xdr:row>
      <xdr:rowOff>241300</xdr:rowOff>
    </xdr:to>
    <xdr:sp macro="" textlink="">
      <xdr:nvSpPr>
        <xdr:cNvPr id="5699" name="Object 16" hidden="1">
          <a:extLst>
            <a:ext uri="{FF2B5EF4-FFF2-40B4-BE49-F238E27FC236}">
              <a16:creationId xmlns:a16="http://schemas.microsoft.com/office/drawing/2014/main" id="{B4C93EB2-1FDF-2E4C-A45A-1520D7D83D77}"/>
            </a:ext>
          </a:extLst>
        </xdr:cNvPr>
        <xdr:cNvSpPr>
          <a:spLocks noChangeArrowheads="1"/>
        </xdr:cNvSpPr>
      </xdr:nvSpPr>
      <xdr:spPr bwMode="auto">
        <a:xfrm>
          <a:off x="431800" y="1038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700" name="Object 16" hidden="1">
          <a:extLst>
            <a:ext uri="{FF2B5EF4-FFF2-40B4-BE49-F238E27FC236}">
              <a16:creationId xmlns:a16="http://schemas.microsoft.com/office/drawing/2014/main" id="{EB4A3742-A734-D240-9B4E-C73D71168646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701" name="Object 16" hidden="1">
          <a:extLst>
            <a:ext uri="{FF2B5EF4-FFF2-40B4-BE49-F238E27FC236}">
              <a16:creationId xmlns:a16="http://schemas.microsoft.com/office/drawing/2014/main" id="{B24B16BE-CCB5-9C42-B28E-4B0D22A89D25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395287</xdr:colOff>
      <xdr:row>52</xdr:row>
      <xdr:rowOff>355600</xdr:rowOff>
    </xdr:to>
    <xdr:sp macro="" textlink="">
      <xdr:nvSpPr>
        <xdr:cNvPr id="5702" name="Object 16" hidden="1">
          <a:extLst>
            <a:ext uri="{FF2B5EF4-FFF2-40B4-BE49-F238E27FC236}">
              <a16:creationId xmlns:a16="http://schemas.microsoft.com/office/drawing/2014/main" id="{CF7FFACF-74D5-864D-9749-08EF413D6814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395287</xdr:colOff>
      <xdr:row>52</xdr:row>
      <xdr:rowOff>355600</xdr:rowOff>
    </xdr:to>
    <xdr:sp macro="" textlink="">
      <xdr:nvSpPr>
        <xdr:cNvPr id="5703" name="Object 16" hidden="1">
          <a:extLst>
            <a:ext uri="{FF2B5EF4-FFF2-40B4-BE49-F238E27FC236}">
              <a16:creationId xmlns:a16="http://schemas.microsoft.com/office/drawing/2014/main" id="{5E3B40A7-38AD-0646-B794-4EA9340D8DD0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395287</xdr:colOff>
      <xdr:row>52</xdr:row>
      <xdr:rowOff>355600</xdr:rowOff>
    </xdr:to>
    <xdr:sp macro="" textlink="">
      <xdr:nvSpPr>
        <xdr:cNvPr id="5704" name="Object 16" hidden="1">
          <a:extLst>
            <a:ext uri="{FF2B5EF4-FFF2-40B4-BE49-F238E27FC236}">
              <a16:creationId xmlns:a16="http://schemas.microsoft.com/office/drawing/2014/main" id="{B23C8EEB-A15F-E344-AFAC-48B920C08ABE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395287</xdr:colOff>
      <xdr:row>52</xdr:row>
      <xdr:rowOff>355600</xdr:rowOff>
    </xdr:to>
    <xdr:sp macro="" textlink="">
      <xdr:nvSpPr>
        <xdr:cNvPr id="5705" name="Object 16" hidden="1">
          <a:extLst>
            <a:ext uri="{FF2B5EF4-FFF2-40B4-BE49-F238E27FC236}">
              <a16:creationId xmlns:a16="http://schemas.microsoft.com/office/drawing/2014/main" id="{152DBD1F-819D-1047-8801-1884F459EC4A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992187</xdr:colOff>
      <xdr:row>51</xdr:row>
      <xdr:rowOff>266700</xdr:rowOff>
    </xdr:to>
    <xdr:sp macro="" textlink="">
      <xdr:nvSpPr>
        <xdr:cNvPr id="5706" name="Object 16" hidden="1">
          <a:extLst>
            <a:ext uri="{FF2B5EF4-FFF2-40B4-BE49-F238E27FC236}">
              <a16:creationId xmlns:a16="http://schemas.microsoft.com/office/drawing/2014/main" id="{21F21480-F94B-4141-BC44-9DBDBCE0A0D1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707" name="Object 16" hidden="1">
          <a:extLst>
            <a:ext uri="{FF2B5EF4-FFF2-40B4-BE49-F238E27FC236}">
              <a16:creationId xmlns:a16="http://schemas.microsoft.com/office/drawing/2014/main" id="{C503B345-0F62-1B44-96D4-5656EF37DDD3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992187</xdr:colOff>
      <xdr:row>51</xdr:row>
      <xdr:rowOff>241300</xdr:rowOff>
    </xdr:to>
    <xdr:sp macro="" textlink="">
      <xdr:nvSpPr>
        <xdr:cNvPr id="5708" name="Object 16" hidden="1">
          <a:extLst>
            <a:ext uri="{FF2B5EF4-FFF2-40B4-BE49-F238E27FC236}">
              <a16:creationId xmlns:a16="http://schemas.microsoft.com/office/drawing/2014/main" id="{124BD12B-763F-E747-8A70-D865EDA422F5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51</xdr:row>
      <xdr:rowOff>0</xdr:rowOff>
    </xdr:from>
    <xdr:to>
      <xdr:col>2</xdr:col>
      <xdr:colOff>1066800</xdr:colOff>
      <xdr:row>51</xdr:row>
      <xdr:rowOff>266700</xdr:rowOff>
    </xdr:to>
    <xdr:sp macro="" textlink="">
      <xdr:nvSpPr>
        <xdr:cNvPr id="5709" name="Object 16" hidden="1">
          <a:extLst>
            <a:ext uri="{FF2B5EF4-FFF2-40B4-BE49-F238E27FC236}">
              <a16:creationId xmlns:a16="http://schemas.microsoft.com/office/drawing/2014/main" id="{80F5A812-C131-E44E-9773-638138148B4D}"/>
            </a:ext>
          </a:extLst>
        </xdr:cNvPr>
        <xdr:cNvSpPr>
          <a:spLocks noChangeArrowheads="1"/>
        </xdr:cNvSpPr>
      </xdr:nvSpPr>
      <xdr:spPr bwMode="auto">
        <a:xfrm>
          <a:off x="431800" y="12674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51</xdr:row>
      <xdr:rowOff>0</xdr:rowOff>
    </xdr:from>
    <xdr:to>
      <xdr:col>2</xdr:col>
      <xdr:colOff>1066800</xdr:colOff>
      <xdr:row>51</xdr:row>
      <xdr:rowOff>241300</xdr:rowOff>
    </xdr:to>
    <xdr:sp macro="" textlink="">
      <xdr:nvSpPr>
        <xdr:cNvPr id="5710" name="Object 16" hidden="1">
          <a:extLst>
            <a:ext uri="{FF2B5EF4-FFF2-40B4-BE49-F238E27FC236}">
              <a16:creationId xmlns:a16="http://schemas.microsoft.com/office/drawing/2014/main" id="{8B6700F2-9F2C-D547-8937-A52066133CB0}"/>
            </a:ext>
          </a:extLst>
        </xdr:cNvPr>
        <xdr:cNvSpPr>
          <a:spLocks noChangeArrowheads="1"/>
        </xdr:cNvSpPr>
      </xdr:nvSpPr>
      <xdr:spPr bwMode="auto">
        <a:xfrm>
          <a:off x="4318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51</xdr:row>
      <xdr:rowOff>0</xdr:rowOff>
    </xdr:from>
    <xdr:to>
      <xdr:col>2</xdr:col>
      <xdr:colOff>596900</xdr:colOff>
      <xdr:row>51</xdr:row>
      <xdr:rowOff>266700</xdr:rowOff>
    </xdr:to>
    <xdr:sp macro="" textlink="">
      <xdr:nvSpPr>
        <xdr:cNvPr id="5711" name="Object 16" hidden="1">
          <a:extLst>
            <a:ext uri="{FF2B5EF4-FFF2-40B4-BE49-F238E27FC236}">
              <a16:creationId xmlns:a16="http://schemas.microsoft.com/office/drawing/2014/main" id="{7FC63D9D-DC5C-CE43-A13D-2CF9496B6D77}"/>
            </a:ext>
          </a:extLst>
        </xdr:cNvPr>
        <xdr:cNvSpPr>
          <a:spLocks noChangeArrowheads="1"/>
        </xdr:cNvSpPr>
      </xdr:nvSpPr>
      <xdr:spPr bwMode="auto">
        <a:xfrm>
          <a:off x="-355600" y="12674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51</xdr:row>
      <xdr:rowOff>0</xdr:rowOff>
    </xdr:from>
    <xdr:to>
      <xdr:col>2</xdr:col>
      <xdr:colOff>596900</xdr:colOff>
      <xdr:row>51</xdr:row>
      <xdr:rowOff>241300</xdr:rowOff>
    </xdr:to>
    <xdr:sp macro="" textlink="">
      <xdr:nvSpPr>
        <xdr:cNvPr id="5712" name="Object 16" hidden="1">
          <a:extLst>
            <a:ext uri="{FF2B5EF4-FFF2-40B4-BE49-F238E27FC236}">
              <a16:creationId xmlns:a16="http://schemas.microsoft.com/office/drawing/2014/main" id="{CB3DBAAA-7AA0-5645-B488-0A47E7EB977B}"/>
            </a:ext>
          </a:extLst>
        </xdr:cNvPr>
        <xdr:cNvSpPr>
          <a:spLocks noChangeArrowheads="1"/>
        </xdr:cNvSpPr>
      </xdr:nvSpPr>
      <xdr:spPr bwMode="auto">
        <a:xfrm>
          <a:off x="-355600" y="12674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713" name="Object 16" hidden="1">
          <a:extLst>
            <a:ext uri="{FF2B5EF4-FFF2-40B4-BE49-F238E27FC236}">
              <a16:creationId xmlns:a16="http://schemas.microsoft.com/office/drawing/2014/main" id="{70FF9A75-0BAC-6C45-A430-12DA2D6B37F2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714" name="Object 16" hidden="1">
          <a:extLst>
            <a:ext uri="{FF2B5EF4-FFF2-40B4-BE49-F238E27FC236}">
              <a16:creationId xmlns:a16="http://schemas.microsoft.com/office/drawing/2014/main" id="{488E713C-14A7-5F4F-A865-7D646E6C8646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715" name="Object 16" hidden="1">
          <a:extLst>
            <a:ext uri="{FF2B5EF4-FFF2-40B4-BE49-F238E27FC236}">
              <a16:creationId xmlns:a16="http://schemas.microsoft.com/office/drawing/2014/main" id="{CA0E416A-9C2A-3342-931F-3FC3E0A0BB18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395287</xdr:colOff>
      <xdr:row>51</xdr:row>
      <xdr:rowOff>355600</xdr:rowOff>
    </xdr:to>
    <xdr:sp macro="" textlink="">
      <xdr:nvSpPr>
        <xdr:cNvPr id="5716" name="Object 16" hidden="1">
          <a:extLst>
            <a:ext uri="{FF2B5EF4-FFF2-40B4-BE49-F238E27FC236}">
              <a16:creationId xmlns:a16="http://schemas.microsoft.com/office/drawing/2014/main" id="{C5DD9FBC-3920-D342-AD8E-410D31270AD1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992187</xdr:colOff>
      <xdr:row>51</xdr:row>
      <xdr:rowOff>368300</xdr:rowOff>
    </xdr:to>
    <xdr:sp macro="" textlink="">
      <xdr:nvSpPr>
        <xdr:cNvPr id="5717" name="Object 16" hidden="1">
          <a:extLst>
            <a:ext uri="{FF2B5EF4-FFF2-40B4-BE49-F238E27FC236}">
              <a16:creationId xmlns:a16="http://schemas.microsoft.com/office/drawing/2014/main" id="{ABCA512C-30C9-7C47-AFA7-638916FC56A4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44</xdr:row>
      <xdr:rowOff>114300</xdr:rowOff>
    </xdr:from>
    <xdr:to>
      <xdr:col>4</xdr:col>
      <xdr:colOff>992187</xdr:colOff>
      <xdr:row>45</xdr:row>
      <xdr:rowOff>138113</xdr:rowOff>
    </xdr:to>
    <xdr:sp macro="" textlink="">
      <xdr:nvSpPr>
        <xdr:cNvPr id="5718" name="Object 16" hidden="1">
          <a:extLst>
            <a:ext uri="{FF2B5EF4-FFF2-40B4-BE49-F238E27FC236}">
              <a16:creationId xmlns:a16="http://schemas.microsoft.com/office/drawing/2014/main" id="{BDF665FB-0EB2-1242-B20F-F121E89B2619}"/>
            </a:ext>
          </a:extLst>
        </xdr:cNvPr>
        <xdr:cNvSpPr>
          <a:spLocks noChangeArrowheads="1"/>
        </xdr:cNvSpPr>
      </xdr:nvSpPr>
      <xdr:spPr bwMode="auto">
        <a:xfrm>
          <a:off x="2616200" y="10121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45</xdr:row>
      <xdr:rowOff>0</xdr:rowOff>
    </xdr:from>
    <xdr:to>
      <xdr:col>2</xdr:col>
      <xdr:colOff>1066800</xdr:colOff>
      <xdr:row>45</xdr:row>
      <xdr:rowOff>266700</xdr:rowOff>
    </xdr:to>
    <xdr:sp macro="" textlink="">
      <xdr:nvSpPr>
        <xdr:cNvPr id="5719" name="Object 16" hidden="1">
          <a:extLst>
            <a:ext uri="{FF2B5EF4-FFF2-40B4-BE49-F238E27FC236}">
              <a16:creationId xmlns:a16="http://schemas.microsoft.com/office/drawing/2014/main" id="{F352AB6B-E71D-444D-8848-171641A5477F}"/>
            </a:ext>
          </a:extLst>
        </xdr:cNvPr>
        <xdr:cNvSpPr>
          <a:spLocks noChangeArrowheads="1"/>
        </xdr:cNvSpPr>
      </xdr:nvSpPr>
      <xdr:spPr bwMode="auto">
        <a:xfrm>
          <a:off x="431800" y="10388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45</xdr:row>
      <xdr:rowOff>0</xdr:rowOff>
    </xdr:from>
    <xdr:to>
      <xdr:col>2</xdr:col>
      <xdr:colOff>1066800</xdr:colOff>
      <xdr:row>45</xdr:row>
      <xdr:rowOff>241300</xdr:rowOff>
    </xdr:to>
    <xdr:sp macro="" textlink="">
      <xdr:nvSpPr>
        <xdr:cNvPr id="5720" name="Object 16" hidden="1">
          <a:extLst>
            <a:ext uri="{FF2B5EF4-FFF2-40B4-BE49-F238E27FC236}">
              <a16:creationId xmlns:a16="http://schemas.microsoft.com/office/drawing/2014/main" id="{97810577-8C6C-3B42-87A5-DBAB16EE865A}"/>
            </a:ext>
          </a:extLst>
        </xdr:cNvPr>
        <xdr:cNvSpPr>
          <a:spLocks noChangeArrowheads="1"/>
        </xdr:cNvSpPr>
      </xdr:nvSpPr>
      <xdr:spPr bwMode="auto">
        <a:xfrm>
          <a:off x="431800" y="1038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36513</xdr:rowOff>
    </xdr:to>
    <xdr:sp macro="" textlink="">
      <xdr:nvSpPr>
        <xdr:cNvPr id="5721" name="Object 16" hidden="1">
          <a:extLst>
            <a:ext uri="{FF2B5EF4-FFF2-40B4-BE49-F238E27FC236}">
              <a16:creationId xmlns:a16="http://schemas.microsoft.com/office/drawing/2014/main" id="{06884B6D-0D2A-2B41-ACF0-D2A45C6F399C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11113</xdr:rowOff>
    </xdr:to>
    <xdr:sp macro="" textlink="">
      <xdr:nvSpPr>
        <xdr:cNvPr id="5722" name="Object 16" hidden="1">
          <a:extLst>
            <a:ext uri="{FF2B5EF4-FFF2-40B4-BE49-F238E27FC236}">
              <a16:creationId xmlns:a16="http://schemas.microsoft.com/office/drawing/2014/main" id="{69EB2237-C8E4-E04F-8EE2-2B634DE9F118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36513</xdr:rowOff>
    </xdr:to>
    <xdr:sp macro="" textlink="">
      <xdr:nvSpPr>
        <xdr:cNvPr id="5723" name="Object 16" hidden="1">
          <a:extLst>
            <a:ext uri="{FF2B5EF4-FFF2-40B4-BE49-F238E27FC236}">
              <a16:creationId xmlns:a16="http://schemas.microsoft.com/office/drawing/2014/main" id="{F94D6479-D833-7D41-97AE-00B7CD43EFE1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11113</xdr:rowOff>
    </xdr:to>
    <xdr:sp macro="" textlink="">
      <xdr:nvSpPr>
        <xdr:cNvPr id="5724" name="Object 16" hidden="1">
          <a:extLst>
            <a:ext uri="{FF2B5EF4-FFF2-40B4-BE49-F238E27FC236}">
              <a16:creationId xmlns:a16="http://schemas.microsoft.com/office/drawing/2014/main" id="{358D3923-5DBD-6F43-8C73-7E31B431DD78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36513</xdr:rowOff>
    </xdr:to>
    <xdr:sp macro="" textlink="">
      <xdr:nvSpPr>
        <xdr:cNvPr id="5725" name="Object 16" hidden="1">
          <a:extLst>
            <a:ext uri="{FF2B5EF4-FFF2-40B4-BE49-F238E27FC236}">
              <a16:creationId xmlns:a16="http://schemas.microsoft.com/office/drawing/2014/main" id="{20EFF7FA-DA98-4F49-BA22-08BFDFF2A79D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11113</xdr:rowOff>
    </xdr:to>
    <xdr:sp macro="" textlink="">
      <xdr:nvSpPr>
        <xdr:cNvPr id="5726" name="Object 16" hidden="1">
          <a:extLst>
            <a:ext uri="{FF2B5EF4-FFF2-40B4-BE49-F238E27FC236}">
              <a16:creationId xmlns:a16="http://schemas.microsoft.com/office/drawing/2014/main" id="{00D30915-18DC-AB4A-9DF2-D8F4A4BCADB8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727" name="Object 16" hidden="1">
          <a:extLst>
            <a:ext uri="{FF2B5EF4-FFF2-40B4-BE49-F238E27FC236}">
              <a16:creationId xmlns:a16="http://schemas.microsoft.com/office/drawing/2014/main" id="{9FAB96C1-64C8-1340-B967-47DA907D7358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728" name="Object 16" hidden="1">
          <a:extLst>
            <a:ext uri="{FF2B5EF4-FFF2-40B4-BE49-F238E27FC236}">
              <a16:creationId xmlns:a16="http://schemas.microsoft.com/office/drawing/2014/main" id="{D045F1E3-2497-4444-BAF7-AE3D14CFB806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729" name="Object 16" hidden="1">
          <a:extLst>
            <a:ext uri="{FF2B5EF4-FFF2-40B4-BE49-F238E27FC236}">
              <a16:creationId xmlns:a16="http://schemas.microsoft.com/office/drawing/2014/main" id="{38E08559-BEC8-CA47-9C06-4B81CE834849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730" name="Object 16" hidden="1">
          <a:extLst>
            <a:ext uri="{FF2B5EF4-FFF2-40B4-BE49-F238E27FC236}">
              <a16:creationId xmlns:a16="http://schemas.microsoft.com/office/drawing/2014/main" id="{32455CFA-31B7-7F42-84B5-4D464D56E54E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36513</xdr:rowOff>
    </xdr:to>
    <xdr:sp macro="" textlink="">
      <xdr:nvSpPr>
        <xdr:cNvPr id="5731" name="Object 16" hidden="1">
          <a:extLst>
            <a:ext uri="{FF2B5EF4-FFF2-40B4-BE49-F238E27FC236}">
              <a16:creationId xmlns:a16="http://schemas.microsoft.com/office/drawing/2014/main" id="{DE804ABC-C832-794C-9C34-3E700C58CDAB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11113</xdr:rowOff>
    </xdr:to>
    <xdr:sp macro="" textlink="">
      <xdr:nvSpPr>
        <xdr:cNvPr id="5732" name="Object 16" hidden="1">
          <a:extLst>
            <a:ext uri="{FF2B5EF4-FFF2-40B4-BE49-F238E27FC236}">
              <a16:creationId xmlns:a16="http://schemas.microsoft.com/office/drawing/2014/main" id="{AC816A2F-9574-904B-ABFD-19508C8C821C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733" name="Object 16" hidden="1">
          <a:extLst>
            <a:ext uri="{FF2B5EF4-FFF2-40B4-BE49-F238E27FC236}">
              <a16:creationId xmlns:a16="http://schemas.microsoft.com/office/drawing/2014/main" id="{15C40978-8F68-EE42-A829-489B22433B63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734" name="Object 16" hidden="1">
          <a:extLst>
            <a:ext uri="{FF2B5EF4-FFF2-40B4-BE49-F238E27FC236}">
              <a16:creationId xmlns:a16="http://schemas.microsoft.com/office/drawing/2014/main" id="{3C15499D-0CF4-AC48-9044-0ED178E35068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735" name="Object 16" hidden="1">
          <a:extLst>
            <a:ext uri="{FF2B5EF4-FFF2-40B4-BE49-F238E27FC236}">
              <a16:creationId xmlns:a16="http://schemas.microsoft.com/office/drawing/2014/main" id="{95FFF90B-0AB3-674B-93F1-89DC14745141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736" name="Object 16" hidden="1">
          <a:extLst>
            <a:ext uri="{FF2B5EF4-FFF2-40B4-BE49-F238E27FC236}">
              <a16:creationId xmlns:a16="http://schemas.microsoft.com/office/drawing/2014/main" id="{09653749-04AA-BB4E-B508-4BB3D05BED2C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36513</xdr:rowOff>
    </xdr:to>
    <xdr:sp macro="" textlink="">
      <xdr:nvSpPr>
        <xdr:cNvPr id="5737" name="Object 16" hidden="1">
          <a:extLst>
            <a:ext uri="{FF2B5EF4-FFF2-40B4-BE49-F238E27FC236}">
              <a16:creationId xmlns:a16="http://schemas.microsoft.com/office/drawing/2014/main" id="{0FBA8CFF-7BD6-5049-950D-43158BA6194C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11113</xdr:rowOff>
    </xdr:to>
    <xdr:sp macro="" textlink="">
      <xdr:nvSpPr>
        <xdr:cNvPr id="5738" name="Object 16" hidden="1">
          <a:extLst>
            <a:ext uri="{FF2B5EF4-FFF2-40B4-BE49-F238E27FC236}">
              <a16:creationId xmlns:a16="http://schemas.microsoft.com/office/drawing/2014/main" id="{69F72F9A-ECDB-1E45-A16D-8D9F9A509072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739" name="Object 16" hidden="1">
          <a:extLst>
            <a:ext uri="{FF2B5EF4-FFF2-40B4-BE49-F238E27FC236}">
              <a16:creationId xmlns:a16="http://schemas.microsoft.com/office/drawing/2014/main" id="{5D4491DB-B2F7-3149-A245-FA71EF8C466B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740" name="Object 16" hidden="1">
          <a:extLst>
            <a:ext uri="{FF2B5EF4-FFF2-40B4-BE49-F238E27FC236}">
              <a16:creationId xmlns:a16="http://schemas.microsoft.com/office/drawing/2014/main" id="{43EED545-62F4-EF44-A3DD-FD225F9FBED9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741" name="Object 16" hidden="1">
          <a:extLst>
            <a:ext uri="{FF2B5EF4-FFF2-40B4-BE49-F238E27FC236}">
              <a16:creationId xmlns:a16="http://schemas.microsoft.com/office/drawing/2014/main" id="{F022F8D0-0D4B-1443-887F-E32C1A060F0D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742" name="Object 16" hidden="1">
          <a:extLst>
            <a:ext uri="{FF2B5EF4-FFF2-40B4-BE49-F238E27FC236}">
              <a16:creationId xmlns:a16="http://schemas.microsoft.com/office/drawing/2014/main" id="{3B5C3B61-5154-BF46-AECB-57ED752346EE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36513</xdr:rowOff>
    </xdr:to>
    <xdr:sp macro="" textlink="">
      <xdr:nvSpPr>
        <xdr:cNvPr id="5743" name="Object 16" hidden="1">
          <a:extLst>
            <a:ext uri="{FF2B5EF4-FFF2-40B4-BE49-F238E27FC236}">
              <a16:creationId xmlns:a16="http://schemas.microsoft.com/office/drawing/2014/main" id="{3A0ACB2D-E23D-DC47-9ED5-2AE2DD99E112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44</xdr:row>
      <xdr:rowOff>0</xdr:rowOff>
    </xdr:from>
    <xdr:to>
      <xdr:col>2</xdr:col>
      <xdr:colOff>1066800</xdr:colOff>
      <xdr:row>45</xdr:row>
      <xdr:rowOff>11113</xdr:rowOff>
    </xdr:to>
    <xdr:sp macro="" textlink="">
      <xdr:nvSpPr>
        <xdr:cNvPr id="5744" name="Object 16" hidden="1">
          <a:extLst>
            <a:ext uri="{FF2B5EF4-FFF2-40B4-BE49-F238E27FC236}">
              <a16:creationId xmlns:a16="http://schemas.microsoft.com/office/drawing/2014/main" id="{E0D4CC62-F9E9-3D4C-AF14-94D5E0FF5BA1}"/>
            </a:ext>
          </a:extLst>
        </xdr:cNvPr>
        <xdr:cNvSpPr>
          <a:spLocks noChangeArrowheads="1"/>
        </xdr:cNvSpPr>
      </xdr:nvSpPr>
      <xdr:spPr bwMode="auto">
        <a:xfrm>
          <a:off x="431800" y="10007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745" name="Object 16" hidden="1">
          <a:extLst>
            <a:ext uri="{FF2B5EF4-FFF2-40B4-BE49-F238E27FC236}">
              <a16:creationId xmlns:a16="http://schemas.microsoft.com/office/drawing/2014/main" id="{57E51089-CF8D-A64E-B21B-F370383240C6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746" name="Object 16" hidden="1">
          <a:extLst>
            <a:ext uri="{FF2B5EF4-FFF2-40B4-BE49-F238E27FC236}">
              <a16:creationId xmlns:a16="http://schemas.microsoft.com/office/drawing/2014/main" id="{7A99B47B-7582-1A4E-BA79-BCFE4E89144B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747" name="Object 16" hidden="1">
          <a:extLst>
            <a:ext uri="{FF2B5EF4-FFF2-40B4-BE49-F238E27FC236}">
              <a16:creationId xmlns:a16="http://schemas.microsoft.com/office/drawing/2014/main" id="{3BA5E94B-B28F-1E4E-A3C2-B9F69009386A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748" name="Object 16" hidden="1">
          <a:extLst>
            <a:ext uri="{FF2B5EF4-FFF2-40B4-BE49-F238E27FC236}">
              <a16:creationId xmlns:a16="http://schemas.microsoft.com/office/drawing/2014/main" id="{D79C5023-4352-B14B-B1B1-D3D4A0D98C66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114300</xdr:rowOff>
    </xdr:from>
    <xdr:to>
      <xdr:col>4</xdr:col>
      <xdr:colOff>395287</xdr:colOff>
      <xdr:row>47</xdr:row>
      <xdr:rowOff>355600</xdr:rowOff>
    </xdr:to>
    <xdr:sp macro="" textlink="">
      <xdr:nvSpPr>
        <xdr:cNvPr id="5749" name="Object 16" hidden="1">
          <a:extLst>
            <a:ext uri="{FF2B5EF4-FFF2-40B4-BE49-F238E27FC236}">
              <a16:creationId xmlns:a16="http://schemas.microsoft.com/office/drawing/2014/main" id="{FF2218A9-B687-D341-833D-662B54919E10}"/>
            </a:ext>
          </a:extLst>
        </xdr:cNvPr>
        <xdr:cNvSpPr>
          <a:spLocks noChangeArrowheads="1"/>
        </xdr:cNvSpPr>
      </xdr:nvSpPr>
      <xdr:spPr bwMode="auto">
        <a:xfrm>
          <a:off x="2616200" y="11264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114300</xdr:rowOff>
    </xdr:from>
    <xdr:to>
      <xdr:col>4</xdr:col>
      <xdr:colOff>395287</xdr:colOff>
      <xdr:row>47</xdr:row>
      <xdr:rowOff>355600</xdr:rowOff>
    </xdr:to>
    <xdr:sp macro="" textlink="">
      <xdr:nvSpPr>
        <xdr:cNvPr id="5750" name="Object 16" hidden="1">
          <a:extLst>
            <a:ext uri="{FF2B5EF4-FFF2-40B4-BE49-F238E27FC236}">
              <a16:creationId xmlns:a16="http://schemas.microsoft.com/office/drawing/2014/main" id="{27DB5120-F5BB-794F-9383-D2C5EE8014D4}"/>
            </a:ext>
          </a:extLst>
        </xdr:cNvPr>
        <xdr:cNvSpPr>
          <a:spLocks noChangeArrowheads="1"/>
        </xdr:cNvSpPr>
      </xdr:nvSpPr>
      <xdr:spPr bwMode="auto">
        <a:xfrm>
          <a:off x="2616200" y="11264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114300</xdr:rowOff>
    </xdr:from>
    <xdr:to>
      <xdr:col>4</xdr:col>
      <xdr:colOff>395287</xdr:colOff>
      <xdr:row>47</xdr:row>
      <xdr:rowOff>355600</xdr:rowOff>
    </xdr:to>
    <xdr:sp macro="" textlink="">
      <xdr:nvSpPr>
        <xdr:cNvPr id="5751" name="Object 16" hidden="1">
          <a:extLst>
            <a:ext uri="{FF2B5EF4-FFF2-40B4-BE49-F238E27FC236}">
              <a16:creationId xmlns:a16="http://schemas.microsoft.com/office/drawing/2014/main" id="{CBA7ACAF-CE44-6542-9DA7-DA72E3B4994D}"/>
            </a:ext>
          </a:extLst>
        </xdr:cNvPr>
        <xdr:cNvSpPr>
          <a:spLocks noChangeArrowheads="1"/>
        </xdr:cNvSpPr>
      </xdr:nvSpPr>
      <xdr:spPr bwMode="auto">
        <a:xfrm>
          <a:off x="2616200" y="11264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114300</xdr:rowOff>
    </xdr:from>
    <xdr:to>
      <xdr:col>4</xdr:col>
      <xdr:colOff>395287</xdr:colOff>
      <xdr:row>47</xdr:row>
      <xdr:rowOff>355600</xdr:rowOff>
    </xdr:to>
    <xdr:sp macro="" textlink="">
      <xdr:nvSpPr>
        <xdr:cNvPr id="5752" name="Object 16" hidden="1">
          <a:extLst>
            <a:ext uri="{FF2B5EF4-FFF2-40B4-BE49-F238E27FC236}">
              <a16:creationId xmlns:a16="http://schemas.microsoft.com/office/drawing/2014/main" id="{653E2544-F905-E544-92E8-8502F1B59AD7}"/>
            </a:ext>
          </a:extLst>
        </xdr:cNvPr>
        <xdr:cNvSpPr>
          <a:spLocks noChangeArrowheads="1"/>
        </xdr:cNvSpPr>
      </xdr:nvSpPr>
      <xdr:spPr bwMode="auto">
        <a:xfrm>
          <a:off x="2616200" y="11264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114300</xdr:rowOff>
    </xdr:from>
    <xdr:to>
      <xdr:col>4</xdr:col>
      <xdr:colOff>992187</xdr:colOff>
      <xdr:row>47</xdr:row>
      <xdr:rowOff>368300</xdr:rowOff>
    </xdr:to>
    <xdr:sp macro="" textlink="">
      <xdr:nvSpPr>
        <xdr:cNvPr id="5753" name="Object 16" hidden="1">
          <a:extLst>
            <a:ext uri="{FF2B5EF4-FFF2-40B4-BE49-F238E27FC236}">
              <a16:creationId xmlns:a16="http://schemas.microsoft.com/office/drawing/2014/main" id="{FC3F6882-A515-6D41-AC5A-B0E5D1847F8B}"/>
            </a:ext>
          </a:extLst>
        </xdr:cNvPr>
        <xdr:cNvSpPr>
          <a:spLocks noChangeArrowheads="1"/>
        </xdr:cNvSpPr>
      </xdr:nvSpPr>
      <xdr:spPr bwMode="auto">
        <a:xfrm>
          <a:off x="2616200" y="11264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0</xdr:rowOff>
    </xdr:from>
    <xdr:to>
      <xdr:col>4</xdr:col>
      <xdr:colOff>992187</xdr:colOff>
      <xdr:row>47</xdr:row>
      <xdr:rowOff>266700</xdr:rowOff>
    </xdr:to>
    <xdr:sp macro="" textlink="">
      <xdr:nvSpPr>
        <xdr:cNvPr id="5754" name="Object 16" hidden="1">
          <a:extLst>
            <a:ext uri="{FF2B5EF4-FFF2-40B4-BE49-F238E27FC236}">
              <a16:creationId xmlns:a16="http://schemas.microsoft.com/office/drawing/2014/main" id="{541F3BC9-BC5F-564F-8ADB-69508F9B49DA}"/>
            </a:ext>
          </a:extLst>
        </xdr:cNvPr>
        <xdr:cNvSpPr>
          <a:spLocks noChangeArrowheads="1"/>
        </xdr:cNvSpPr>
      </xdr:nvSpPr>
      <xdr:spPr bwMode="auto">
        <a:xfrm>
          <a:off x="2616200" y="11150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47</xdr:row>
      <xdr:rowOff>0</xdr:rowOff>
    </xdr:from>
    <xdr:to>
      <xdr:col>4</xdr:col>
      <xdr:colOff>992187</xdr:colOff>
      <xdr:row>47</xdr:row>
      <xdr:rowOff>241300</xdr:rowOff>
    </xdr:to>
    <xdr:sp macro="" textlink="">
      <xdr:nvSpPr>
        <xdr:cNvPr id="5755" name="Object 16" hidden="1">
          <a:extLst>
            <a:ext uri="{FF2B5EF4-FFF2-40B4-BE49-F238E27FC236}">
              <a16:creationId xmlns:a16="http://schemas.microsoft.com/office/drawing/2014/main" id="{A473C8DD-1B03-6E48-8EC2-4B07A2B58DC4}"/>
            </a:ext>
          </a:extLst>
        </xdr:cNvPr>
        <xdr:cNvSpPr>
          <a:spLocks noChangeArrowheads="1"/>
        </xdr:cNvSpPr>
      </xdr:nvSpPr>
      <xdr:spPr bwMode="auto">
        <a:xfrm>
          <a:off x="2616200" y="11150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756" name="Object 16" hidden="1">
          <a:extLst>
            <a:ext uri="{FF2B5EF4-FFF2-40B4-BE49-F238E27FC236}">
              <a16:creationId xmlns:a16="http://schemas.microsoft.com/office/drawing/2014/main" id="{3D1BA159-0A62-F549-B626-B70C08EECA9E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757" name="Object 16" hidden="1">
          <a:extLst>
            <a:ext uri="{FF2B5EF4-FFF2-40B4-BE49-F238E27FC236}">
              <a16:creationId xmlns:a16="http://schemas.microsoft.com/office/drawing/2014/main" id="{9A4CC136-0B14-BB47-9322-B04BBD507466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58" name="Object 16" hidden="1">
          <a:extLst>
            <a:ext uri="{FF2B5EF4-FFF2-40B4-BE49-F238E27FC236}">
              <a16:creationId xmlns:a16="http://schemas.microsoft.com/office/drawing/2014/main" id="{BB5E084A-3D67-5E48-ABB8-4642D993DCE7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59" name="Object 16" hidden="1">
          <a:extLst>
            <a:ext uri="{FF2B5EF4-FFF2-40B4-BE49-F238E27FC236}">
              <a16:creationId xmlns:a16="http://schemas.microsoft.com/office/drawing/2014/main" id="{59CEB3F8-17D2-1D43-8FE0-F7C02D6D1B62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760" name="Object 16" hidden="1">
          <a:extLst>
            <a:ext uri="{FF2B5EF4-FFF2-40B4-BE49-F238E27FC236}">
              <a16:creationId xmlns:a16="http://schemas.microsoft.com/office/drawing/2014/main" id="{615A52A8-6390-1249-98FF-9D787A66360A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761" name="Object 16" hidden="1">
          <a:extLst>
            <a:ext uri="{FF2B5EF4-FFF2-40B4-BE49-F238E27FC236}">
              <a16:creationId xmlns:a16="http://schemas.microsoft.com/office/drawing/2014/main" id="{E93689D0-BB3D-A145-A013-FC3882DFDE02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762" name="Object 16" hidden="1">
          <a:extLst>
            <a:ext uri="{FF2B5EF4-FFF2-40B4-BE49-F238E27FC236}">
              <a16:creationId xmlns:a16="http://schemas.microsoft.com/office/drawing/2014/main" id="{4487102B-8E57-304F-8DE7-F5BB6DAB9E13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763" name="Object 16" hidden="1">
          <a:extLst>
            <a:ext uri="{FF2B5EF4-FFF2-40B4-BE49-F238E27FC236}">
              <a16:creationId xmlns:a16="http://schemas.microsoft.com/office/drawing/2014/main" id="{43BEAD03-2556-3B4F-BC62-37F54D4B43A2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764" name="Object 16" hidden="1">
          <a:extLst>
            <a:ext uri="{FF2B5EF4-FFF2-40B4-BE49-F238E27FC236}">
              <a16:creationId xmlns:a16="http://schemas.microsoft.com/office/drawing/2014/main" id="{31BDA39F-42D0-3B44-8D97-7F22548B0ADA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765" name="Object 16" hidden="1">
          <a:extLst>
            <a:ext uri="{FF2B5EF4-FFF2-40B4-BE49-F238E27FC236}">
              <a16:creationId xmlns:a16="http://schemas.microsoft.com/office/drawing/2014/main" id="{D57C62B7-657F-D548-8777-D8C9CF796B3E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766" name="Object 16" hidden="1">
          <a:extLst>
            <a:ext uri="{FF2B5EF4-FFF2-40B4-BE49-F238E27FC236}">
              <a16:creationId xmlns:a16="http://schemas.microsoft.com/office/drawing/2014/main" id="{4CE5193F-76C3-8D4C-BDD1-91CF4654EBA4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767" name="Object 16" hidden="1">
          <a:extLst>
            <a:ext uri="{FF2B5EF4-FFF2-40B4-BE49-F238E27FC236}">
              <a16:creationId xmlns:a16="http://schemas.microsoft.com/office/drawing/2014/main" id="{50D6BE46-ABAD-FA46-A0D1-FA008A3A2E44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68" name="Object 16" hidden="1">
          <a:extLst>
            <a:ext uri="{FF2B5EF4-FFF2-40B4-BE49-F238E27FC236}">
              <a16:creationId xmlns:a16="http://schemas.microsoft.com/office/drawing/2014/main" id="{F5BFCB29-7A4B-7445-AC17-F0D9105589ED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69" name="Object 16" hidden="1">
          <a:extLst>
            <a:ext uri="{FF2B5EF4-FFF2-40B4-BE49-F238E27FC236}">
              <a16:creationId xmlns:a16="http://schemas.microsoft.com/office/drawing/2014/main" id="{8C5A87D7-407C-794C-ABDE-EA64B877D07D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70" name="Object 16" hidden="1">
          <a:extLst>
            <a:ext uri="{FF2B5EF4-FFF2-40B4-BE49-F238E27FC236}">
              <a16:creationId xmlns:a16="http://schemas.microsoft.com/office/drawing/2014/main" id="{F90699D9-FC86-A04A-8B6D-5F7DF37E09AB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71" name="Object 16" hidden="1">
          <a:extLst>
            <a:ext uri="{FF2B5EF4-FFF2-40B4-BE49-F238E27FC236}">
              <a16:creationId xmlns:a16="http://schemas.microsoft.com/office/drawing/2014/main" id="{A67B05B6-FB64-B84C-A1CA-8D0756925EF4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72" name="Object 16" hidden="1">
          <a:extLst>
            <a:ext uri="{FF2B5EF4-FFF2-40B4-BE49-F238E27FC236}">
              <a16:creationId xmlns:a16="http://schemas.microsoft.com/office/drawing/2014/main" id="{F5C06403-52C7-7F41-B14C-D50ACB2801CA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73" name="Object 16" hidden="1">
          <a:extLst>
            <a:ext uri="{FF2B5EF4-FFF2-40B4-BE49-F238E27FC236}">
              <a16:creationId xmlns:a16="http://schemas.microsoft.com/office/drawing/2014/main" id="{4A1F04BF-066C-C74E-AABB-A671E04AD6DC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74" name="Object 16" hidden="1">
          <a:extLst>
            <a:ext uri="{FF2B5EF4-FFF2-40B4-BE49-F238E27FC236}">
              <a16:creationId xmlns:a16="http://schemas.microsoft.com/office/drawing/2014/main" id="{4307B4F0-7796-BF40-81D9-80D81359694D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75" name="Object 16" hidden="1">
          <a:extLst>
            <a:ext uri="{FF2B5EF4-FFF2-40B4-BE49-F238E27FC236}">
              <a16:creationId xmlns:a16="http://schemas.microsoft.com/office/drawing/2014/main" id="{3AEF5675-E7FC-4648-8F95-6270DB904A3E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76" name="Object 16" hidden="1">
          <a:extLst>
            <a:ext uri="{FF2B5EF4-FFF2-40B4-BE49-F238E27FC236}">
              <a16:creationId xmlns:a16="http://schemas.microsoft.com/office/drawing/2014/main" id="{525E483B-D21B-254D-B050-4CF80B3D4437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77" name="Object 16" hidden="1">
          <a:extLst>
            <a:ext uri="{FF2B5EF4-FFF2-40B4-BE49-F238E27FC236}">
              <a16:creationId xmlns:a16="http://schemas.microsoft.com/office/drawing/2014/main" id="{7FEF5B9C-0958-7541-9C97-C46036478816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78" name="Object 16" hidden="1">
          <a:extLst>
            <a:ext uri="{FF2B5EF4-FFF2-40B4-BE49-F238E27FC236}">
              <a16:creationId xmlns:a16="http://schemas.microsoft.com/office/drawing/2014/main" id="{AB141131-9CCD-5345-AD64-A4A405579F35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79" name="Object 16" hidden="1">
          <a:extLst>
            <a:ext uri="{FF2B5EF4-FFF2-40B4-BE49-F238E27FC236}">
              <a16:creationId xmlns:a16="http://schemas.microsoft.com/office/drawing/2014/main" id="{F7BECD88-9FAD-BB4D-A49D-67C52EBEA9C2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80" name="Object 16" hidden="1">
          <a:extLst>
            <a:ext uri="{FF2B5EF4-FFF2-40B4-BE49-F238E27FC236}">
              <a16:creationId xmlns:a16="http://schemas.microsoft.com/office/drawing/2014/main" id="{0B1E501E-C1D3-2243-B557-57E75FA8C034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81" name="Object 16" hidden="1">
          <a:extLst>
            <a:ext uri="{FF2B5EF4-FFF2-40B4-BE49-F238E27FC236}">
              <a16:creationId xmlns:a16="http://schemas.microsoft.com/office/drawing/2014/main" id="{C8CBD7C8-D8B9-0B4E-850B-87E852AA9FDF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82" name="Object 16" hidden="1">
          <a:extLst>
            <a:ext uri="{FF2B5EF4-FFF2-40B4-BE49-F238E27FC236}">
              <a16:creationId xmlns:a16="http://schemas.microsoft.com/office/drawing/2014/main" id="{BD36A5C2-3DA7-A241-A975-50D9880E559D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83" name="Object 16" hidden="1">
          <a:extLst>
            <a:ext uri="{FF2B5EF4-FFF2-40B4-BE49-F238E27FC236}">
              <a16:creationId xmlns:a16="http://schemas.microsoft.com/office/drawing/2014/main" id="{8085D9A7-B449-DE43-B08E-97B54C23D265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84" name="Object 16" hidden="1">
          <a:extLst>
            <a:ext uri="{FF2B5EF4-FFF2-40B4-BE49-F238E27FC236}">
              <a16:creationId xmlns:a16="http://schemas.microsoft.com/office/drawing/2014/main" id="{566DF17D-BB9C-0B41-A6C6-146726E96993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85" name="Object 16" hidden="1">
          <a:extLst>
            <a:ext uri="{FF2B5EF4-FFF2-40B4-BE49-F238E27FC236}">
              <a16:creationId xmlns:a16="http://schemas.microsoft.com/office/drawing/2014/main" id="{ADAE907D-D346-EA4E-9777-B9044BEB2B2C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86" name="Object 16" hidden="1">
          <a:extLst>
            <a:ext uri="{FF2B5EF4-FFF2-40B4-BE49-F238E27FC236}">
              <a16:creationId xmlns:a16="http://schemas.microsoft.com/office/drawing/2014/main" id="{D9A5FBF7-A44F-D947-9F9C-D5AA8D3658DC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87" name="Object 16" hidden="1">
          <a:extLst>
            <a:ext uri="{FF2B5EF4-FFF2-40B4-BE49-F238E27FC236}">
              <a16:creationId xmlns:a16="http://schemas.microsoft.com/office/drawing/2014/main" id="{41A97163-874F-E344-8466-418DDB51B50B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88" name="Object 16" hidden="1">
          <a:extLst>
            <a:ext uri="{FF2B5EF4-FFF2-40B4-BE49-F238E27FC236}">
              <a16:creationId xmlns:a16="http://schemas.microsoft.com/office/drawing/2014/main" id="{3773AD02-A23C-0A40-9B59-2DD93E22D1CC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89" name="Object 16" hidden="1">
          <a:extLst>
            <a:ext uri="{FF2B5EF4-FFF2-40B4-BE49-F238E27FC236}">
              <a16:creationId xmlns:a16="http://schemas.microsoft.com/office/drawing/2014/main" id="{453181FF-A43E-0442-A34A-7D2B968EC421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90" name="Object 16" hidden="1">
          <a:extLst>
            <a:ext uri="{FF2B5EF4-FFF2-40B4-BE49-F238E27FC236}">
              <a16:creationId xmlns:a16="http://schemas.microsoft.com/office/drawing/2014/main" id="{CFF3B5BC-1DD7-0A4C-882C-F367DF4CE124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91" name="Object 16" hidden="1">
          <a:extLst>
            <a:ext uri="{FF2B5EF4-FFF2-40B4-BE49-F238E27FC236}">
              <a16:creationId xmlns:a16="http://schemas.microsoft.com/office/drawing/2014/main" id="{DC9BF27B-E8D6-7C4C-A9F9-A0D6E236F126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92" name="Object 16" hidden="1">
          <a:extLst>
            <a:ext uri="{FF2B5EF4-FFF2-40B4-BE49-F238E27FC236}">
              <a16:creationId xmlns:a16="http://schemas.microsoft.com/office/drawing/2014/main" id="{8C06AA9E-1D72-1945-9D97-B946BEB0CCEB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93" name="Object 16" hidden="1">
          <a:extLst>
            <a:ext uri="{FF2B5EF4-FFF2-40B4-BE49-F238E27FC236}">
              <a16:creationId xmlns:a16="http://schemas.microsoft.com/office/drawing/2014/main" id="{0C795A43-3721-7041-9E46-23AAEC95BA21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794" name="Object 16" hidden="1">
          <a:extLst>
            <a:ext uri="{FF2B5EF4-FFF2-40B4-BE49-F238E27FC236}">
              <a16:creationId xmlns:a16="http://schemas.microsoft.com/office/drawing/2014/main" id="{20E88501-2C91-9742-8C98-E084EDB57AAE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795" name="Object 16" hidden="1">
          <a:extLst>
            <a:ext uri="{FF2B5EF4-FFF2-40B4-BE49-F238E27FC236}">
              <a16:creationId xmlns:a16="http://schemas.microsoft.com/office/drawing/2014/main" id="{2B4F970B-9F27-A44B-AAD9-ACB28DBE6A35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96" name="Object 16" hidden="1">
          <a:extLst>
            <a:ext uri="{FF2B5EF4-FFF2-40B4-BE49-F238E27FC236}">
              <a16:creationId xmlns:a16="http://schemas.microsoft.com/office/drawing/2014/main" id="{3C48B758-53C5-EE48-8C5C-EF0B21DE0482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97" name="Object 16" hidden="1">
          <a:extLst>
            <a:ext uri="{FF2B5EF4-FFF2-40B4-BE49-F238E27FC236}">
              <a16:creationId xmlns:a16="http://schemas.microsoft.com/office/drawing/2014/main" id="{0272F1E6-2A5F-844F-ACE4-1DF49D6854FB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798" name="Object 16" hidden="1">
          <a:extLst>
            <a:ext uri="{FF2B5EF4-FFF2-40B4-BE49-F238E27FC236}">
              <a16:creationId xmlns:a16="http://schemas.microsoft.com/office/drawing/2014/main" id="{F2B7D26B-642B-4843-840A-35B5E4C3BB57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799" name="Object 16" hidden="1">
          <a:extLst>
            <a:ext uri="{FF2B5EF4-FFF2-40B4-BE49-F238E27FC236}">
              <a16:creationId xmlns:a16="http://schemas.microsoft.com/office/drawing/2014/main" id="{F269396F-EBB8-4842-BE08-10BBDE156E86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800" name="Object 16" hidden="1">
          <a:extLst>
            <a:ext uri="{FF2B5EF4-FFF2-40B4-BE49-F238E27FC236}">
              <a16:creationId xmlns:a16="http://schemas.microsoft.com/office/drawing/2014/main" id="{782A20C4-460A-7541-B32D-F20A69F26EFB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801" name="Object 16" hidden="1">
          <a:extLst>
            <a:ext uri="{FF2B5EF4-FFF2-40B4-BE49-F238E27FC236}">
              <a16:creationId xmlns:a16="http://schemas.microsoft.com/office/drawing/2014/main" id="{0DA9D3E6-E783-A449-BBCC-FEA11124CE87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802" name="Object 16" hidden="1">
          <a:extLst>
            <a:ext uri="{FF2B5EF4-FFF2-40B4-BE49-F238E27FC236}">
              <a16:creationId xmlns:a16="http://schemas.microsoft.com/office/drawing/2014/main" id="{D51B0ED9-BAC0-A949-A8AA-485AA0267C57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803" name="Object 16" hidden="1">
          <a:extLst>
            <a:ext uri="{FF2B5EF4-FFF2-40B4-BE49-F238E27FC236}">
              <a16:creationId xmlns:a16="http://schemas.microsoft.com/office/drawing/2014/main" id="{2C69C9D9-597C-6B4C-ABEE-56498CA7B376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804" name="Object 16" hidden="1">
          <a:extLst>
            <a:ext uri="{FF2B5EF4-FFF2-40B4-BE49-F238E27FC236}">
              <a16:creationId xmlns:a16="http://schemas.microsoft.com/office/drawing/2014/main" id="{EFAA0F9E-55A1-C245-8568-8C77CE1D7A06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805" name="Object 16" hidden="1">
          <a:extLst>
            <a:ext uri="{FF2B5EF4-FFF2-40B4-BE49-F238E27FC236}">
              <a16:creationId xmlns:a16="http://schemas.microsoft.com/office/drawing/2014/main" id="{A0DC7F4A-CD34-9447-A7E7-5164E887904A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806" name="Object 16" hidden="1">
          <a:extLst>
            <a:ext uri="{FF2B5EF4-FFF2-40B4-BE49-F238E27FC236}">
              <a16:creationId xmlns:a16="http://schemas.microsoft.com/office/drawing/2014/main" id="{4BB5B5FD-B9BC-ED4D-8227-DD24BFCEF44D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807" name="Object 16" hidden="1">
          <a:extLst>
            <a:ext uri="{FF2B5EF4-FFF2-40B4-BE49-F238E27FC236}">
              <a16:creationId xmlns:a16="http://schemas.microsoft.com/office/drawing/2014/main" id="{F05A08F2-1526-5D42-9480-CAE5F101E14F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808" name="Object 16" hidden="1">
          <a:extLst>
            <a:ext uri="{FF2B5EF4-FFF2-40B4-BE49-F238E27FC236}">
              <a16:creationId xmlns:a16="http://schemas.microsoft.com/office/drawing/2014/main" id="{2158AD5A-5A77-A44E-ADF0-E2E0F8194DB4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809" name="Object 16" hidden="1">
          <a:extLst>
            <a:ext uri="{FF2B5EF4-FFF2-40B4-BE49-F238E27FC236}">
              <a16:creationId xmlns:a16="http://schemas.microsoft.com/office/drawing/2014/main" id="{AE841171-C5EC-EC42-9251-3F6826EDE1C8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810" name="Object 16" hidden="1">
          <a:extLst>
            <a:ext uri="{FF2B5EF4-FFF2-40B4-BE49-F238E27FC236}">
              <a16:creationId xmlns:a16="http://schemas.microsoft.com/office/drawing/2014/main" id="{A709FFB0-7655-F643-B023-F6290AD24746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811" name="Object 16" hidden="1">
          <a:extLst>
            <a:ext uri="{FF2B5EF4-FFF2-40B4-BE49-F238E27FC236}">
              <a16:creationId xmlns:a16="http://schemas.microsoft.com/office/drawing/2014/main" id="{5D13C574-7100-0846-9EDE-F9C954C0BA06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812" name="Object 16" hidden="1">
          <a:extLst>
            <a:ext uri="{FF2B5EF4-FFF2-40B4-BE49-F238E27FC236}">
              <a16:creationId xmlns:a16="http://schemas.microsoft.com/office/drawing/2014/main" id="{9C26A55B-46C4-C04F-AC97-A416E6BCBE99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813" name="Object 16" hidden="1">
          <a:extLst>
            <a:ext uri="{FF2B5EF4-FFF2-40B4-BE49-F238E27FC236}">
              <a16:creationId xmlns:a16="http://schemas.microsoft.com/office/drawing/2014/main" id="{5A6B95A2-BC27-194A-B75A-AAA63CAAF287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14" name="Object 16" hidden="1">
          <a:extLst>
            <a:ext uri="{FF2B5EF4-FFF2-40B4-BE49-F238E27FC236}">
              <a16:creationId xmlns:a16="http://schemas.microsoft.com/office/drawing/2014/main" id="{3435033F-8FE5-0349-B79A-18FB57E8771D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15" name="Object 16" hidden="1">
          <a:extLst>
            <a:ext uri="{FF2B5EF4-FFF2-40B4-BE49-F238E27FC236}">
              <a16:creationId xmlns:a16="http://schemas.microsoft.com/office/drawing/2014/main" id="{0E0A7025-7605-EC4C-A9D0-A175EB8E5A11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16" name="Object 16" hidden="1">
          <a:extLst>
            <a:ext uri="{FF2B5EF4-FFF2-40B4-BE49-F238E27FC236}">
              <a16:creationId xmlns:a16="http://schemas.microsoft.com/office/drawing/2014/main" id="{1E8FA7AC-6AE7-D44D-AAFC-14F8B9ED2AEC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17" name="Object 16" hidden="1">
          <a:extLst>
            <a:ext uri="{FF2B5EF4-FFF2-40B4-BE49-F238E27FC236}">
              <a16:creationId xmlns:a16="http://schemas.microsoft.com/office/drawing/2014/main" id="{820A8B1D-6867-FE4F-9A75-847A9296801E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992187</xdr:colOff>
      <xdr:row>51</xdr:row>
      <xdr:rowOff>177800</xdr:rowOff>
    </xdr:to>
    <xdr:sp macro="" textlink="">
      <xdr:nvSpPr>
        <xdr:cNvPr id="5818" name="Object 16" hidden="1">
          <a:extLst>
            <a:ext uri="{FF2B5EF4-FFF2-40B4-BE49-F238E27FC236}">
              <a16:creationId xmlns:a16="http://schemas.microsoft.com/office/drawing/2014/main" id="{8A43E31F-36FC-E74D-BB4B-7F2D28CD2469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0</xdr:rowOff>
    </xdr:from>
    <xdr:to>
      <xdr:col>4</xdr:col>
      <xdr:colOff>992187</xdr:colOff>
      <xdr:row>51</xdr:row>
      <xdr:rowOff>76200</xdr:rowOff>
    </xdr:to>
    <xdr:sp macro="" textlink="">
      <xdr:nvSpPr>
        <xdr:cNvPr id="5819" name="Object 16" hidden="1">
          <a:extLst>
            <a:ext uri="{FF2B5EF4-FFF2-40B4-BE49-F238E27FC236}">
              <a16:creationId xmlns:a16="http://schemas.microsoft.com/office/drawing/2014/main" id="{ED66E71D-E330-8F4D-B866-914E78100974}"/>
            </a:ext>
          </a:extLst>
        </xdr:cNvPr>
        <xdr:cNvSpPr>
          <a:spLocks noChangeArrowheads="1"/>
        </xdr:cNvSpPr>
      </xdr:nvSpPr>
      <xdr:spPr bwMode="auto">
        <a:xfrm>
          <a:off x="2616200" y="12293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0</xdr:rowOff>
    </xdr:from>
    <xdr:to>
      <xdr:col>4</xdr:col>
      <xdr:colOff>992187</xdr:colOff>
      <xdr:row>51</xdr:row>
      <xdr:rowOff>50800</xdr:rowOff>
    </xdr:to>
    <xdr:sp macro="" textlink="">
      <xdr:nvSpPr>
        <xdr:cNvPr id="5820" name="Object 16" hidden="1">
          <a:extLst>
            <a:ext uri="{FF2B5EF4-FFF2-40B4-BE49-F238E27FC236}">
              <a16:creationId xmlns:a16="http://schemas.microsoft.com/office/drawing/2014/main" id="{143B48F8-9992-564A-A837-E99E082B77A1}"/>
            </a:ext>
          </a:extLst>
        </xdr:cNvPr>
        <xdr:cNvSpPr>
          <a:spLocks noChangeArrowheads="1"/>
        </xdr:cNvSpPr>
      </xdr:nvSpPr>
      <xdr:spPr bwMode="auto">
        <a:xfrm>
          <a:off x="2616200" y="12293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50</xdr:row>
      <xdr:rowOff>0</xdr:rowOff>
    </xdr:from>
    <xdr:to>
      <xdr:col>2</xdr:col>
      <xdr:colOff>1066800</xdr:colOff>
      <xdr:row>51</xdr:row>
      <xdr:rowOff>76200</xdr:rowOff>
    </xdr:to>
    <xdr:sp macro="" textlink="">
      <xdr:nvSpPr>
        <xdr:cNvPr id="5821" name="Object 16" hidden="1">
          <a:extLst>
            <a:ext uri="{FF2B5EF4-FFF2-40B4-BE49-F238E27FC236}">
              <a16:creationId xmlns:a16="http://schemas.microsoft.com/office/drawing/2014/main" id="{62E43687-BA35-BA40-A756-F8079984DC66}"/>
            </a:ext>
          </a:extLst>
        </xdr:cNvPr>
        <xdr:cNvSpPr>
          <a:spLocks noChangeArrowheads="1"/>
        </xdr:cNvSpPr>
      </xdr:nvSpPr>
      <xdr:spPr bwMode="auto">
        <a:xfrm>
          <a:off x="431800" y="12293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50</xdr:row>
      <xdr:rowOff>0</xdr:rowOff>
    </xdr:from>
    <xdr:to>
      <xdr:col>2</xdr:col>
      <xdr:colOff>1066800</xdr:colOff>
      <xdr:row>51</xdr:row>
      <xdr:rowOff>50800</xdr:rowOff>
    </xdr:to>
    <xdr:sp macro="" textlink="">
      <xdr:nvSpPr>
        <xdr:cNvPr id="5822" name="Object 16" hidden="1">
          <a:extLst>
            <a:ext uri="{FF2B5EF4-FFF2-40B4-BE49-F238E27FC236}">
              <a16:creationId xmlns:a16="http://schemas.microsoft.com/office/drawing/2014/main" id="{AE82DF08-EE47-014C-A163-CE19346DDA76}"/>
            </a:ext>
          </a:extLst>
        </xdr:cNvPr>
        <xdr:cNvSpPr>
          <a:spLocks noChangeArrowheads="1"/>
        </xdr:cNvSpPr>
      </xdr:nvSpPr>
      <xdr:spPr bwMode="auto">
        <a:xfrm>
          <a:off x="431800" y="1229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23" name="Object 16" hidden="1">
          <a:extLst>
            <a:ext uri="{FF2B5EF4-FFF2-40B4-BE49-F238E27FC236}">
              <a16:creationId xmlns:a16="http://schemas.microsoft.com/office/drawing/2014/main" id="{F80ED4C7-9D13-9C43-A4AC-05AE0B1B81E1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24" name="Object 16" hidden="1">
          <a:extLst>
            <a:ext uri="{FF2B5EF4-FFF2-40B4-BE49-F238E27FC236}">
              <a16:creationId xmlns:a16="http://schemas.microsoft.com/office/drawing/2014/main" id="{4B03F949-DB4D-1E4E-BE14-3D2D8720C355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25" name="Object 16" hidden="1">
          <a:extLst>
            <a:ext uri="{FF2B5EF4-FFF2-40B4-BE49-F238E27FC236}">
              <a16:creationId xmlns:a16="http://schemas.microsoft.com/office/drawing/2014/main" id="{B42FEA25-6DC8-7F47-BE6B-B96E4632BF44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395287</xdr:colOff>
      <xdr:row>51</xdr:row>
      <xdr:rowOff>165100</xdr:rowOff>
    </xdr:to>
    <xdr:sp macro="" textlink="">
      <xdr:nvSpPr>
        <xdr:cNvPr id="5826" name="Object 16" hidden="1">
          <a:extLst>
            <a:ext uri="{FF2B5EF4-FFF2-40B4-BE49-F238E27FC236}">
              <a16:creationId xmlns:a16="http://schemas.microsoft.com/office/drawing/2014/main" id="{4826E15B-9FD9-7047-B0A4-7E6EF3A916CD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50</xdr:row>
      <xdr:rowOff>114300</xdr:rowOff>
    </xdr:from>
    <xdr:to>
      <xdr:col>4</xdr:col>
      <xdr:colOff>992187</xdr:colOff>
      <xdr:row>51</xdr:row>
      <xdr:rowOff>177800</xdr:rowOff>
    </xdr:to>
    <xdr:sp macro="" textlink="">
      <xdr:nvSpPr>
        <xdr:cNvPr id="5827" name="Object 16" hidden="1">
          <a:extLst>
            <a:ext uri="{FF2B5EF4-FFF2-40B4-BE49-F238E27FC236}">
              <a16:creationId xmlns:a16="http://schemas.microsoft.com/office/drawing/2014/main" id="{225C91EA-97DD-4444-A769-AE8B8A3A4983}"/>
            </a:ext>
          </a:extLst>
        </xdr:cNvPr>
        <xdr:cNvSpPr>
          <a:spLocks noChangeArrowheads="1"/>
        </xdr:cNvSpPr>
      </xdr:nvSpPr>
      <xdr:spPr bwMode="auto">
        <a:xfrm>
          <a:off x="2616200" y="12407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52</xdr:row>
      <xdr:rowOff>0</xdr:rowOff>
    </xdr:from>
    <xdr:to>
      <xdr:col>2</xdr:col>
      <xdr:colOff>1066800</xdr:colOff>
      <xdr:row>52</xdr:row>
      <xdr:rowOff>266700</xdr:rowOff>
    </xdr:to>
    <xdr:sp macro="" textlink="">
      <xdr:nvSpPr>
        <xdr:cNvPr id="5828" name="Object 16" hidden="1">
          <a:extLst>
            <a:ext uri="{FF2B5EF4-FFF2-40B4-BE49-F238E27FC236}">
              <a16:creationId xmlns:a16="http://schemas.microsoft.com/office/drawing/2014/main" id="{11C97E28-9F37-1546-AEDF-401966689CD5}"/>
            </a:ext>
          </a:extLst>
        </xdr:cNvPr>
        <xdr:cNvSpPr>
          <a:spLocks noChangeArrowheads="1"/>
        </xdr:cNvSpPr>
      </xdr:nvSpPr>
      <xdr:spPr bwMode="auto">
        <a:xfrm>
          <a:off x="431800" y="13055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52</xdr:row>
      <xdr:rowOff>0</xdr:rowOff>
    </xdr:from>
    <xdr:to>
      <xdr:col>2</xdr:col>
      <xdr:colOff>1066800</xdr:colOff>
      <xdr:row>52</xdr:row>
      <xdr:rowOff>241300</xdr:rowOff>
    </xdr:to>
    <xdr:sp macro="" textlink="">
      <xdr:nvSpPr>
        <xdr:cNvPr id="5829" name="Object 16" hidden="1">
          <a:extLst>
            <a:ext uri="{FF2B5EF4-FFF2-40B4-BE49-F238E27FC236}">
              <a16:creationId xmlns:a16="http://schemas.microsoft.com/office/drawing/2014/main" id="{C60FF645-A6F3-F346-BCA6-A2C5A371BC4A}"/>
            </a:ext>
          </a:extLst>
        </xdr:cNvPr>
        <xdr:cNvSpPr>
          <a:spLocks noChangeArrowheads="1"/>
        </xdr:cNvSpPr>
      </xdr:nvSpPr>
      <xdr:spPr bwMode="auto">
        <a:xfrm>
          <a:off x="431800" y="13055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52</xdr:row>
      <xdr:rowOff>0</xdr:rowOff>
    </xdr:from>
    <xdr:to>
      <xdr:col>2</xdr:col>
      <xdr:colOff>596900</xdr:colOff>
      <xdr:row>52</xdr:row>
      <xdr:rowOff>266700</xdr:rowOff>
    </xdr:to>
    <xdr:sp macro="" textlink="">
      <xdr:nvSpPr>
        <xdr:cNvPr id="5830" name="Object 16" hidden="1">
          <a:extLst>
            <a:ext uri="{FF2B5EF4-FFF2-40B4-BE49-F238E27FC236}">
              <a16:creationId xmlns:a16="http://schemas.microsoft.com/office/drawing/2014/main" id="{E5E92725-0C09-5E49-AF1E-8D2FD47D1E9D}"/>
            </a:ext>
          </a:extLst>
        </xdr:cNvPr>
        <xdr:cNvSpPr>
          <a:spLocks noChangeArrowheads="1"/>
        </xdr:cNvSpPr>
      </xdr:nvSpPr>
      <xdr:spPr bwMode="auto">
        <a:xfrm>
          <a:off x="-355600" y="13055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52</xdr:row>
      <xdr:rowOff>0</xdr:rowOff>
    </xdr:from>
    <xdr:to>
      <xdr:col>2</xdr:col>
      <xdr:colOff>596900</xdr:colOff>
      <xdr:row>52</xdr:row>
      <xdr:rowOff>241300</xdr:rowOff>
    </xdr:to>
    <xdr:sp macro="" textlink="">
      <xdr:nvSpPr>
        <xdr:cNvPr id="5831" name="Object 16" hidden="1">
          <a:extLst>
            <a:ext uri="{FF2B5EF4-FFF2-40B4-BE49-F238E27FC236}">
              <a16:creationId xmlns:a16="http://schemas.microsoft.com/office/drawing/2014/main" id="{C51C6343-AF86-ED41-B595-E053FAED1460}"/>
            </a:ext>
          </a:extLst>
        </xdr:cNvPr>
        <xdr:cNvSpPr>
          <a:spLocks noChangeArrowheads="1"/>
        </xdr:cNvSpPr>
      </xdr:nvSpPr>
      <xdr:spPr bwMode="auto">
        <a:xfrm>
          <a:off x="-355600" y="13055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51</xdr:row>
      <xdr:rowOff>0</xdr:rowOff>
    </xdr:from>
    <xdr:to>
      <xdr:col>2</xdr:col>
      <xdr:colOff>1066800</xdr:colOff>
      <xdr:row>51</xdr:row>
      <xdr:rowOff>266700</xdr:rowOff>
    </xdr:to>
    <xdr:sp macro="" textlink="">
      <xdr:nvSpPr>
        <xdr:cNvPr id="5832" name="Object 16" hidden="1">
          <a:extLst>
            <a:ext uri="{FF2B5EF4-FFF2-40B4-BE49-F238E27FC236}">
              <a16:creationId xmlns:a16="http://schemas.microsoft.com/office/drawing/2014/main" id="{D6FDA864-A2A2-DE4E-AD36-30076A20D184}"/>
            </a:ext>
          </a:extLst>
        </xdr:cNvPr>
        <xdr:cNvSpPr>
          <a:spLocks noChangeArrowheads="1"/>
        </xdr:cNvSpPr>
      </xdr:nvSpPr>
      <xdr:spPr bwMode="auto">
        <a:xfrm>
          <a:off x="431800" y="12674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51</xdr:row>
      <xdr:rowOff>0</xdr:rowOff>
    </xdr:from>
    <xdr:to>
      <xdr:col>2</xdr:col>
      <xdr:colOff>1066800</xdr:colOff>
      <xdr:row>51</xdr:row>
      <xdr:rowOff>241300</xdr:rowOff>
    </xdr:to>
    <xdr:sp macro="" textlink="">
      <xdr:nvSpPr>
        <xdr:cNvPr id="5833" name="Object 16" hidden="1">
          <a:extLst>
            <a:ext uri="{FF2B5EF4-FFF2-40B4-BE49-F238E27FC236}">
              <a16:creationId xmlns:a16="http://schemas.microsoft.com/office/drawing/2014/main" id="{DED75C8A-2D3C-174E-800D-68AE4A654888}"/>
            </a:ext>
          </a:extLst>
        </xdr:cNvPr>
        <xdr:cNvSpPr>
          <a:spLocks noChangeArrowheads="1"/>
        </xdr:cNvSpPr>
      </xdr:nvSpPr>
      <xdr:spPr bwMode="auto">
        <a:xfrm>
          <a:off x="4318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834" name="Object 16" hidden="1">
          <a:extLst>
            <a:ext uri="{FF2B5EF4-FFF2-40B4-BE49-F238E27FC236}">
              <a16:creationId xmlns:a16="http://schemas.microsoft.com/office/drawing/2014/main" id="{DC77725D-81C7-244B-A69F-E9A991C25EC3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992187</xdr:colOff>
      <xdr:row>52</xdr:row>
      <xdr:rowOff>266700</xdr:rowOff>
    </xdr:to>
    <xdr:sp macro="" textlink="">
      <xdr:nvSpPr>
        <xdr:cNvPr id="5835" name="Object 16" hidden="1">
          <a:extLst>
            <a:ext uri="{FF2B5EF4-FFF2-40B4-BE49-F238E27FC236}">
              <a16:creationId xmlns:a16="http://schemas.microsoft.com/office/drawing/2014/main" id="{6616D2EE-D41F-E44B-BE37-01B53EBBBD2E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992187</xdr:colOff>
      <xdr:row>52</xdr:row>
      <xdr:rowOff>241300</xdr:rowOff>
    </xdr:to>
    <xdr:sp macro="" textlink="">
      <xdr:nvSpPr>
        <xdr:cNvPr id="5836" name="Object 16" hidden="1">
          <a:extLst>
            <a:ext uri="{FF2B5EF4-FFF2-40B4-BE49-F238E27FC236}">
              <a16:creationId xmlns:a16="http://schemas.microsoft.com/office/drawing/2014/main" id="{042499AF-F6C3-E848-99EB-7BB1946E68B2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837" name="Object 16" hidden="1">
          <a:extLst>
            <a:ext uri="{FF2B5EF4-FFF2-40B4-BE49-F238E27FC236}">
              <a16:creationId xmlns:a16="http://schemas.microsoft.com/office/drawing/2014/main" id="{194B37D6-37C6-BB40-A154-855BC1CBEFE0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992187</xdr:colOff>
      <xdr:row>51</xdr:row>
      <xdr:rowOff>368300</xdr:rowOff>
    </xdr:to>
    <xdr:sp macro="" textlink="">
      <xdr:nvSpPr>
        <xdr:cNvPr id="5838" name="Object 16" hidden="1">
          <a:extLst>
            <a:ext uri="{FF2B5EF4-FFF2-40B4-BE49-F238E27FC236}">
              <a16:creationId xmlns:a16="http://schemas.microsoft.com/office/drawing/2014/main" id="{8DE5E7BE-2BE0-A54F-BC43-80745B5ACD39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992187</xdr:colOff>
      <xdr:row>51</xdr:row>
      <xdr:rowOff>266700</xdr:rowOff>
    </xdr:to>
    <xdr:sp macro="" textlink="">
      <xdr:nvSpPr>
        <xdr:cNvPr id="5839" name="Object 16" hidden="1">
          <a:extLst>
            <a:ext uri="{FF2B5EF4-FFF2-40B4-BE49-F238E27FC236}">
              <a16:creationId xmlns:a16="http://schemas.microsoft.com/office/drawing/2014/main" id="{085FB961-7E31-A741-8DF7-F0C29CAFAC08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992187</xdr:colOff>
      <xdr:row>51</xdr:row>
      <xdr:rowOff>241300</xdr:rowOff>
    </xdr:to>
    <xdr:sp macro="" textlink="">
      <xdr:nvSpPr>
        <xdr:cNvPr id="5840" name="Object 16" hidden="1">
          <a:extLst>
            <a:ext uri="{FF2B5EF4-FFF2-40B4-BE49-F238E27FC236}">
              <a16:creationId xmlns:a16="http://schemas.microsoft.com/office/drawing/2014/main" id="{3FE10A8B-D4FE-684D-BDFC-6D374C43A3B3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992187</xdr:colOff>
      <xdr:row>51</xdr:row>
      <xdr:rowOff>368300</xdr:rowOff>
    </xdr:to>
    <xdr:sp macro="" textlink="">
      <xdr:nvSpPr>
        <xdr:cNvPr id="5841" name="Object 16" hidden="1">
          <a:extLst>
            <a:ext uri="{FF2B5EF4-FFF2-40B4-BE49-F238E27FC236}">
              <a16:creationId xmlns:a16="http://schemas.microsoft.com/office/drawing/2014/main" id="{D308F3E9-C091-0845-914D-265A6D835184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992187</xdr:colOff>
      <xdr:row>50</xdr:row>
      <xdr:rowOff>138111</xdr:rowOff>
    </xdr:to>
    <xdr:sp macro="" textlink="">
      <xdr:nvSpPr>
        <xdr:cNvPr id="5842" name="Object 16" hidden="1">
          <a:extLst>
            <a:ext uri="{FF2B5EF4-FFF2-40B4-BE49-F238E27FC236}">
              <a16:creationId xmlns:a16="http://schemas.microsoft.com/office/drawing/2014/main" id="{D07A7E9B-F215-004E-BA77-96699D16DD7B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36511</xdr:rowOff>
    </xdr:to>
    <xdr:sp macro="" textlink="">
      <xdr:nvSpPr>
        <xdr:cNvPr id="5843" name="Object 16" hidden="1">
          <a:extLst>
            <a:ext uri="{FF2B5EF4-FFF2-40B4-BE49-F238E27FC236}">
              <a16:creationId xmlns:a16="http://schemas.microsoft.com/office/drawing/2014/main" id="{504447B1-404B-9B4B-9690-7E70F059C1FC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11111</xdr:rowOff>
    </xdr:to>
    <xdr:sp macro="" textlink="">
      <xdr:nvSpPr>
        <xdr:cNvPr id="5844" name="Object 16" hidden="1">
          <a:extLst>
            <a:ext uri="{FF2B5EF4-FFF2-40B4-BE49-F238E27FC236}">
              <a16:creationId xmlns:a16="http://schemas.microsoft.com/office/drawing/2014/main" id="{71E55864-5CAA-0746-9F5F-A533F8680D93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992187</xdr:colOff>
      <xdr:row>49</xdr:row>
      <xdr:rowOff>138114</xdr:rowOff>
    </xdr:to>
    <xdr:sp macro="" textlink="">
      <xdr:nvSpPr>
        <xdr:cNvPr id="5845" name="Object 16" hidden="1">
          <a:extLst>
            <a:ext uri="{FF2B5EF4-FFF2-40B4-BE49-F238E27FC236}">
              <a16:creationId xmlns:a16="http://schemas.microsoft.com/office/drawing/2014/main" id="{35E249B6-94C5-D249-987A-600E5970CB98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992187</xdr:colOff>
      <xdr:row>49</xdr:row>
      <xdr:rowOff>36514</xdr:rowOff>
    </xdr:to>
    <xdr:sp macro="" textlink="">
      <xdr:nvSpPr>
        <xdr:cNvPr id="5846" name="Object 16" hidden="1">
          <a:extLst>
            <a:ext uri="{FF2B5EF4-FFF2-40B4-BE49-F238E27FC236}">
              <a16:creationId xmlns:a16="http://schemas.microsoft.com/office/drawing/2014/main" id="{B836E1E2-CB34-E74F-96EE-1E001D34AFEE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992187</xdr:colOff>
      <xdr:row>49</xdr:row>
      <xdr:rowOff>11114</xdr:rowOff>
    </xdr:to>
    <xdr:sp macro="" textlink="">
      <xdr:nvSpPr>
        <xdr:cNvPr id="5847" name="Object 16" hidden="1">
          <a:extLst>
            <a:ext uri="{FF2B5EF4-FFF2-40B4-BE49-F238E27FC236}">
              <a16:creationId xmlns:a16="http://schemas.microsoft.com/office/drawing/2014/main" id="{DCB37E93-63D6-6B48-B71E-4B4DF62E2F66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0</xdr:rowOff>
    </xdr:from>
    <xdr:to>
      <xdr:col>4</xdr:col>
      <xdr:colOff>992187</xdr:colOff>
      <xdr:row>46</xdr:row>
      <xdr:rowOff>241300</xdr:rowOff>
    </xdr:to>
    <xdr:sp macro="" textlink="">
      <xdr:nvSpPr>
        <xdr:cNvPr id="5848" name="Object 16" hidden="1">
          <a:extLst>
            <a:ext uri="{FF2B5EF4-FFF2-40B4-BE49-F238E27FC236}">
              <a16:creationId xmlns:a16="http://schemas.microsoft.com/office/drawing/2014/main" id="{AB1B989E-E915-AC42-9D3C-56F48158EB36}"/>
            </a:ext>
          </a:extLst>
        </xdr:cNvPr>
        <xdr:cNvSpPr>
          <a:spLocks noChangeArrowheads="1"/>
        </xdr:cNvSpPr>
      </xdr:nvSpPr>
      <xdr:spPr bwMode="auto">
        <a:xfrm>
          <a:off x="2616200" y="10769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992187</xdr:colOff>
      <xdr:row>46</xdr:row>
      <xdr:rowOff>368300</xdr:rowOff>
    </xdr:to>
    <xdr:sp macro="" textlink="">
      <xdr:nvSpPr>
        <xdr:cNvPr id="5849" name="Object 16" hidden="1">
          <a:extLst>
            <a:ext uri="{FF2B5EF4-FFF2-40B4-BE49-F238E27FC236}">
              <a16:creationId xmlns:a16="http://schemas.microsoft.com/office/drawing/2014/main" id="{222356BD-C653-FC43-A7A4-F220CB4A866E}"/>
            </a:ext>
          </a:extLst>
        </xdr:cNvPr>
        <xdr:cNvSpPr>
          <a:spLocks noChangeArrowheads="1"/>
        </xdr:cNvSpPr>
      </xdr:nvSpPr>
      <xdr:spPr bwMode="auto">
        <a:xfrm>
          <a:off x="2616200" y="10883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0</xdr:rowOff>
    </xdr:from>
    <xdr:to>
      <xdr:col>4</xdr:col>
      <xdr:colOff>992187</xdr:colOff>
      <xdr:row>46</xdr:row>
      <xdr:rowOff>228600</xdr:rowOff>
    </xdr:to>
    <xdr:sp macro="" textlink="">
      <xdr:nvSpPr>
        <xdr:cNvPr id="5850" name="Object 16" hidden="1">
          <a:extLst>
            <a:ext uri="{FF2B5EF4-FFF2-40B4-BE49-F238E27FC236}">
              <a16:creationId xmlns:a16="http://schemas.microsoft.com/office/drawing/2014/main" id="{1F74481E-3159-9A40-A225-77B6AA635293}"/>
            </a:ext>
          </a:extLst>
        </xdr:cNvPr>
        <xdr:cNvSpPr>
          <a:spLocks noChangeArrowheads="1"/>
        </xdr:cNvSpPr>
      </xdr:nvSpPr>
      <xdr:spPr bwMode="auto">
        <a:xfrm>
          <a:off x="2616200" y="10769600"/>
          <a:ext cx="1739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0</xdr:rowOff>
    </xdr:from>
    <xdr:to>
      <xdr:col>4</xdr:col>
      <xdr:colOff>992187</xdr:colOff>
      <xdr:row>45</xdr:row>
      <xdr:rowOff>266700</xdr:rowOff>
    </xdr:to>
    <xdr:sp macro="" textlink="">
      <xdr:nvSpPr>
        <xdr:cNvPr id="5851" name="Object 16" hidden="1">
          <a:extLst>
            <a:ext uri="{FF2B5EF4-FFF2-40B4-BE49-F238E27FC236}">
              <a16:creationId xmlns:a16="http://schemas.microsoft.com/office/drawing/2014/main" id="{1B2A5D0A-595F-2142-AFE0-956D1E030A74}"/>
            </a:ext>
          </a:extLst>
        </xdr:cNvPr>
        <xdr:cNvSpPr>
          <a:spLocks noChangeArrowheads="1"/>
        </xdr:cNvSpPr>
      </xdr:nvSpPr>
      <xdr:spPr bwMode="auto">
        <a:xfrm>
          <a:off x="2616200" y="10388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0</xdr:rowOff>
    </xdr:from>
    <xdr:to>
      <xdr:col>4</xdr:col>
      <xdr:colOff>992187</xdr:colOff>
      <xdr:row>45</xdr:row>
      <xdr:rowOff>241300</xdr:rowOff>
    </xdr:to>
    <xdr:sp macro="" textlink="">
      <xdr:nvSpPr>
        <xdr:cNvPr id="5852" name="Object 16" hidden="1">
          <a:extLst>
            <a:ext uri="{FF2B5EF4-FFF2-40B4-BE49-F238E27FC236}">
              <a16:creationId xmlns:a16="http://schemas.microsoft.com/office/drawing/2014/main" id="{BF6B6D25-F63E-AE4B-97BE-B0DE3C13B39D}"/>
            </a:ext>
          </a:extLst>
        </xdr:cNvPr>
        <xdr:cNvSpPr>
          <a:spLocks noChangeArrowheads="1"/>
        </xdr:cNvSpPr>
      </xdr:nvSpPr>
      <xdr:spPr bwMode="auto">
        <a:xfrm>
          <a:off x="2616200" y="10388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992187</xdr:colOff>
      <xdr:row>45</xdr:row>
      <xdr:rowOff>368300</xdr:rowOff>
    </xdr:to>
    <xdr:sp macro="" textlink="">
      <xdr:nvSpPr>
        <xdr:cNvPr id="5853" name="Object 16" hidden="1">
          <a:extLst>
            <a:ext uri="{FF2B5EF4-FFF2-40B4-BE49-F238E27FC236}">
              <a16:creationId xmlns:a16="http://schemas.microsoft.com/office/drawing/2014/main" id="{B6173185-A098-BF44-8F05-BD7B14C71355}"/>
            </a:ext>
          </a:extLst>
        </xdr:cNvPr>
        <xdr:cNvSpPr>
          <a:spLocks noChangeArrowheads="1"/>
        </xdr:cNvSpPr>
      </xdr:nvSpPr>
      <xdr:spPr bwMode="auto">
        <a:xfrm>
          <a:off x="2616200" y="10502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42</xdr:row>
      <xdr:rowOff>0</xdr:rowOff>
    </xdr:from>
    <xdr:to>
      <xdr:col>2</xdr:col>
      <xdr:colOff>596900</xdr:colOff>
      <xdr:row>43</xdr:row>
      <xdr:rowOff>76200</xdr:rowOff>
    </xdr:to>
    <xdr:sp macro="" textlink="">
      <xdr:nvSpPr>
        <xdr:cNvPr id="5854" name="Object 16" hidden="1">
          <a:extLst>
            <a:ext uri="{FF2B5EF4-FFF2-40B4-BE49-F238E27FC236}">
              <a16:creationId xmlns:a16="http://schemas.microsoft.com/office/drawing/2014/main" id="{48669C60-557E-8A4D-9EFB-04F10BEA4C60}"/>
            </a:ext>
          </a:extLst>
        </xdr:cNvPr>
        <xdr:cNvSpPr>
          <a:spLocks noChangeArrowheads="1"/>
        </xdr:cNvSpPr>
      </xdr:nvSpPr>
      <xdr:spPr bwMode="auto">
        <a:xfrm>
          <a:off x="-355600" y="98171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42</xdr:row>
      <xdr:rowOff>0</xdr:rowOff>
    </xdr:from>
    <xdr:to>
      <xdr:col>2</xdr:col>
      <xdr:colOff>596900</xdr:colOff>
      <xdr:row>43</xdr:row>
      <xdr:rowOff>50800</xdr:rowOff>
    </xdr:to>
    <xdr:sp macro="" textlink="">
      <xdr:nvSpPr>
        <xdr:cNvPr id="5855" name="Object 16" hidden="1">
          <a:extLst>
            <a:ext uri="{FF2B5EF4-FFF2-40B4-BE49-F238E27FC236}">
              <a16:creationId xmlns:a16="http://schemas.microsoft.com/office/drawing/2014/main" id="{0A4CC398-EF0B-344C-8BDC-E112B34FE88E}"/>
            </a:ext>
          </a:extLst>
        </xdr:cNvPr>
        <xdr:cNvSpPr>
          <a:spLocks noChangeArrowheads="1"/>
        </xdr:cNvSpPr>
      </xdr:nvSpPr>
      <xdr:spPr bwMode="auto">
        <a:xfrm>
          <a:off x="-355600" y="98171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856" name="Object 16" hidden="1">
          <a:extLst>
            <a:ext uri="{FF2B5EF4-FFF2-40B4-BE49-F238E27FC236}">
              <a16:creationId xmlns:a16="http://schemas.microsoft.com/office/drawing/2014/main" id="{A4FB33F4-819F-3644-96B8-3F36402D804B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857" name="Object 16" hidden="1">
          <a:extLst>
            <a:ext uri="{FF2B5EF4-FFF2-40B4-BE49-F238E27FC236}">
              <a16:creationId xmlns:a16="http://schemas.microsoft.com/office/drawing/2014/main" id="{238100BD-89AE-134C-9D27-A22A59F58F32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858" name="Object 16" hidden="1">
          <a:extLst>
            <a:ext uri="{FF2B5EF4-FFF2-40B4-BE49-F238E27FC236}">
              <a16:creationId xmlns:a16="http://schemas.microsoft.com/office/drawing/2014/main" id="{8F62AF08-B3D8-1D42-82D4-14C392F20D00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859" name="Object 16" hidden="1">
          <a:extLst>
            <a:ext uri="{FF2B5EF4-FFF2-40B4-BE49-F238E27FC236}">
              <a16:creationId xmlns:a16="http://schemas.microsoft.com/office/drawing/2014/main" id="{ACEAA2A5-4456-624B-AF3F-B7BDDB17B195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42</xdr:row>
      <xdr:rowOff>0</xdr:rowOff>
    </xdr:from>
    <xdr:to>
      <xdr:col>2</xdr:col>
      <xdr:colOff>596900</xdr:colOff>
      <xdr:row>43</xdr:row>
      <xdr:rowOff>76200</xdr:rowOff>
    </xdr:to>
    <xdr:sp macro="" textlink="">
      <xdr:nvSpPr>
        <xdr:cNvPr id="5860" name="Object 16" hidden="1">
          <a:extLst>
            <a:ext uri="{FF2B5EF4-FFF2-40B4-BE49-F238E27FC236}">
              <a16:creationId xmlns:a16="http://schemas.microsoft.com/office/drawing/2014/main" id="{0C4359A6-A57E-8D49-AE2F-BCE45951B85C}"/>
            </a:ext>
          </a:extLst>
        </xdr:cNvPr>
        <xdr:cNvSpPr>
          <a:spLocks noChangeArrowheads="1"/>
        </xdr:cNvSpPr>
      </xdr:nvSpPr>
      <xdr:spPr bwMode="auto">
        <a:xfrm>
          <a:off x="-355600" y="98171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42</xdr:row>
      <xdr:rowOff>0</xdr:rowOff>
    </xdr:from>
    <xdr:to>
      <xdr:col>2</xdr:col>
      <xdr:colOff>596900</xdr:colOff>
      <xdr:row>43</xdr:row>
      <xdr:rowOff>50800</xdr:rowOff>
    </xdr:to>
    <xdr:sp macro="" textlink="">
      <xdr:nvSpPr>
        <xdr:cNvPr id="5861" name="Object 16" hidden="1">
          <a:extLst>
            <a:ext uri="{FF2B5EF4-FFF2-40B4-BE49-F238E27FC236}">
              <a16:creationId xmlns:a16="http://schemas.microsoft.com/office/drawing/2014/main" id="{7DC4FCFC-5657-4F44-A441-1965B78CF08D}"/>
            </a:ext>
          </a:extLst>
        </xdr:cNvPr>
        <xdr:cNvSpPr>
          <a:spLocks noChangeArrowheads="1"/>
        </xdr:cNvSpPr>
      </xdr:nvSpPr>
      <xdr:spPr bwMode="auto">
        <a:xfrm>
          <a:off x="-355600" y="98171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862" name="Object 16" hidden="1">
          <a:extLst>
            <a:ext uri="{FF2B5EF4-FFF2-40B4-BE49-F238E27FC236}">
              <a16:creationId xmlns:a16="http://schemas.microsoft.com/office/drawing/2014/main" id="{E1318F4E-E32A-8842-A7D2-7000A98FC75B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863" name="Object 16" hidden="1">
          <a:extLst>
            <a:ext uri="{FF2B5EF4-FFF2-40B4-BE49-F238E27FC236}">
              <a16:creationId xmlns:a16="http://schemas.microsoft.com/office/drawing/2014/main" id="{E56E2DBD-91C8-034B-ABCA-E01163CBC82E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51</xdr:row>
      <xdr:rowOff>0</xdr:rowOff>
    </xdr:from>
    <xdr:to>
      <xdr:col>2</xdr:col>
      <xdr:colOff>596900</xdr:colOff>
      <xdr:row>51</xdr:row>
      <xdr:rowOff>266700</xdr:rowOff>
    </xdr:to>
    <xdr:sp macro="" textlink="">
      <xdr:nvSpPr>
        <xdr:cNvPr id="5864" name="Object 16" hidden="1">
          <a:extLst>
            <a:ext uri="{FF2B5EF4-FFF2-40B4-BE49-F238E27FC236}">
              <a16:creationId xmlns:a16="http://schemas.microsoft.com/office/drawing/2014/main" id="{5CDAC5BD-73B4-AD4C-8098-36EF6609BE45}"/>
            </a:ext>
          </a:extLst>
        </xdr:cNvPr>
        <xdr:cNvSpPr>
          <a:spLocks noChangeArrowheads="1"/>
        </xdr:cNvSpPr>
      </xdr:nvSpPr>
      <xdr:spPr bwMode="auto">
        <a:xfrm>
          <a:off x="-355600" y="12674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51</xdr:row>
      <xdr:rowOff>0</xdr:rowOff>
    </xdr:from>
    <xdr:to>
      <xdr:col>2</xdr:col>
      <xdr:colOff>596900</xdr:colOff>
      <xdr:row>51</xdr:row>
      <xdr:rowOff>241300</xdr:rowOff>
    </xdr:to>
    <xdr:sp macro="" textlink="">
      <xdr:nvSpPr>
        <xdr:cNvPr id="5865" name="Object 16" hidden="1">
          <a:extLst>
            <a:ext uri="{FF2B5EF4-FFF2-40B4-BE49-F238E27FC236}">
              <a16:creationId xmlns:a16="http://schemas.microsoft.com/office/drawing/2014/main" id="{64AE9CA6-DBCC-0A44-B3A7-317E6F1C63B6}"/>
            </a:ext>
          </a:extLst>
        </xdr:cNvPr>
        <xdr:cNvSpPr>
          <a:spLocks noChangeArrowheads="1"/>
        </xdr:cNvSpPr>
      </xdr:nvSpPr>
      <xdr:spPr bwMode="auto">
        <a:xfrm>
          <a:off x="-355600" y="12674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36513</xdr:rowOff>
    </xdr:to>
    <xdr:sp macro="" textlink="">
      <xdr:nvSpPr>
        <xdr:cNvPr id="5866" name="Object 16" hidden="1">
          <a:extLst>
            <a:ext uri="{FF2B5EF4-FFF2-40B4-BE49-F238E27FC236}">
              <a16:creationId xmlns:a16="http://schemas.microsoft.com/office/drawing/2014/main" id="{A1D959EB-7277-2646-99AB-84F663746AD8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11113</xdr:rowOff>
    </xdr:to>
    <xdr:sp macro="" textlink="">
      <xdr:nvSpPr>
        <xdr:cNvPr id="5867" name="Object 16" hidden="1">
          <a:extLst>
            <a:ext uri="{FF2B5EF4-FFF2-40B4-BE49-F238E27FC236}">
              <a16:creationId xmlns:a16="http://schemas.microsoft.com/office/drawing/2014/main" id="{DC20D56B-FBCB-004F-9206-93429F686293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36513</xdr:rowOff>
    </xdr:to>
    <xdr:sp macro="" textlink="">
      <xdr:nvSpPr>
        <xdr:cNvPr id="5868" name="Object 16" hidden="1">
          <a:extLst>
            <a:ext uri="{FF2B5EF4-FFF2-40B4-BE49-F238E27FC236}">
              <a16:creationId xmlns:a16="http://schemas.microsoft.com/office/drawing/2014/main" id="{5447E138-8C05-1A44-B533-E02BAF5A5E8F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44</xdr:row>
      <xdr:rowOff>0</xdr:rowOff>
    </xdr:from>
    <xdr:to>
      <xdr:col>2</xdr:col>
      <xdr:colOff>596900</xdr:colOff>
      <xdr:row>45</xdr:row>
      <xdr:rowOff>11113</xdr:rowOff>
    </xdr:to>
    <xdr:sp macro="" textlink="">
      <xdr:nvSpPr>
        <xdr:cNvPr id="5869" name="Object 16" hidden="1">
          <a:extLst>
            <a:ext uri="{FF2B5EF4-FFF2-40B4-BE49-F238E27FC236}">
              <a16:creationId xmlns:a16="http://schemas.microsoft.com/office/drawing/2014/main" id="{79456E49-DFD1-9844-8E09-46A42A99EDED}"/>
            </a:ext>
          </a:extLst>
        </xdr:cNvPr>
        <xdr:cNvSpPr>
          <a:spLocks noChangeArrowheads="1"/>
        </xdr:cNvSpPr>
      </xdr:nvSpPr>
      <xdr:spPr bwMode="auto">
        <a:xfrm>
          <a:off x="-355600" y="10007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870" name="Object 16" hidden="1">
          <a:extLst>
            <a:ext uri="{FF2B5EF4-FFF2-40B4-BE49-F238E27FC236}">
              <a16:creationId xmlns:a16="http://schemas.microsoft.com/office/drawing/2014/main" id="{3E04703D-F09B-1840-A871-4D79D32D848D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871" name="Object 16" hidden="1">
          <a:extLst>
            <a:ext uri="{FF2B5EF4-FFF2-40B4-BE49-F238E27FC236}">
              <a16:creationId xmlns:a16="http://schemas.microsoft.com/office/drawing/2014/main" id="{1C530D31-5705-2A40-B16B-87CC255C1128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872" name="Object 16" hidden="1">
          <a:extLst>
            <a:ext uri="{FF2B5EF4-FFF2-40B4-BE49-F238E27FC236}">
              <a16:creationId xmlns:a16="http://schemas.microsoft.com/office/drawing/2014/main" id="{9E7E38A6-FE45-0646-B251-6413B39F128E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873" name="Object 16" hidden="1">
          <a:extLst>
            <a:ext uri="{FF2B5EF4-FFF2-40B4-BE49-F238E27FC236}">
              <a16:creationId xmlns:a16="http://schemas.microsoft.com/office/drawing/2014/main" id="{1DCAEB3C-8680-5043-927C-705FBF47F503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874" name="Object 16" hidden="1">
          <a:extLst>
            <a:ext uri="{FF2B5EF4-FFF2-40B4-BE49-F238E27FC236}">
              <a16:creationId xmlns:a16="http://schemas.microsoft.com/office/drawing/2014/main" id="{94CED019-FC30-284A-A78F-33849A558A94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875" name="Object 16" hidden="1">
          <a:extLst>
            <a:ext uri="{FF2B5EF4-FFF2-40B4-BE49-F238E27FC236}">
              <a16:creationId xmlns:a16="http://schemas.microsoft.com/office/drawing/2014/main" id="{B3C7EB8A-70E6-7045-8841-ADFC412E1A44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876" name="Object 16" hidden="1">
          <a:extLst>
            <a:ext uri="{FF2B5EF4-FFF2-40B4-BE49-F238E27FC236}">
              <a16:creationId xmlns:a16="http://schemas.microsoft.com/office/drawing/2014/main" id="{CDE67303-E1AC-BE49-BAA3-981F61C7E611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877" name="Object 16" hidden="1">
          <a:extLst>
            <a:ext uri="{FF2B5EF4-FFF2-40B4-BE49-F238E27FC236}">
              <a16:creationId xmlns:a16="http://schemas.microsoft.com/office/drawing/2014/main" id="{BF546C2A-D481-B841-96BB-46FB8B7F1C9F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878" name="Object 16" hidden="1">
          <a:extLst>
            <a:ext uri="{FF2B5EF4-FFF2-40B4-BE49-F238E27FC236}">
              <a16:creationId xmlns:a16="http://schemas.microsoft.com/office/drawing/2014/main" id="{07EF3318-C10A-624C-A4E3-58F16FF49933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879" name="Object 16" hidden="1">
          <a:extLst>
            <a:ext uri="{FF2B5EF4-FFF2-40B4-BE49-F238E27FC236}">
              <a16:creationId xmlns:a16="http://schemas.microsoft.com/office/drawing/2014/main" id="{3258FACE-9B53-0D4C-BCB8-E4B9E571CE6F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266700</xdr:rowOff>
    </xdr:to>
    <xdr:sp macro="" textlink="">
      <xdr:nvSpPr>
        <xdr:cNvPr id="5880" name="Object 16" hidden="1">
          <a:extLst>
            <a:ext uri="{FF2B5EF4-FFF2-40B4-BE49-F238E27FC236}">
              <a16:creationId xmlns:a16="http://schemas.microsoft.com/office/drawing/2014/main" id="{1F390C8B-4800-274C-9E42-08E785C73989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45</xdr:row>
      <xdr:rowOff>0</xdr:rowOff>
    </xdr:from>
    <xdr:to>
      <xdr:col>2</xdr:col>
      <xdr:colOff>596900</xdr:colOff>
      <xdr:row>45</xdr:row>
      <xdr:rowOff>241300</xdr:rowOff>
    </xdr:to>
    <xdr:sp macro="" textlink="">
      <xdr:nvSpPr>
        <xdr:cNvPr id="5881" name="Object 16" hidden="1">
          <a:extLst>
            <a:ext uri="{FF2B5EF4-FFF2-40B4-BE49-F238E27FC236}">
              <a16:creationId xmlns:a16="http://schemas.microsoft.com/office/drawing/2014/main" id="{3BF2BD2B-71D2-6345-86E6-004E333FCE4D}"/>
            </a:ext>
          </a:extLst>
        </xdr:cNvPr>
        <xdr:cNvSpPr>
          <a:spLocks noChangeArrowheads="1"/>
        </xdr:cNvSpPr>
      </xdr:nvSpPr>
      <xdr:spPr bwMode="auto">
        <a:xfrm>
          <a:off x="-355600" y="10388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882" name="Object 16" hidden="1">
          <a:extLst>
            <a:ext uri="{FF2B5EF4-FFF2-40B4-BE49-F238E27FC236}">
              <a16:creationId xmlns:a16="http://schemas.microsoft.com/office/drawing/2014/main" id="{09ECBB70-B252-9F44-9BA3-14614511615A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883" name="Object 16" hidden="1">
          <a:extLst>
            <a:ext uri="{FF2B5EF4-FFF2-40B4-BE49-F238E27FC236}">
              <a16:creationId xmlns:a16="http://schemas.microsoft.com/office/drawing/2014/main" id="{FFD72A83-3E07-7944-AB47-28978C7FB9CE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266700</xdr:rowOff>
    </xdr:to>
    <xdr:sp macro="" textlink="">
      <xdr:nvSpPr>
        <xdr:cNvPr id="5884" name="Object 16" hidden="1">
          <a:extLst>
            <a:ext uri="{FF2B5EF4-FFF2-40B4-BE49-F238E27FC236}">
              <a16:creationId xmlns:a16="http://schemas.microsoft.com/office/drawing/2014/main" id="{F0E83A53-64EA-0B40-8653-5FEAC3A84927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46</xdr:row>
      <xdr:rowOff>0</xdr:rowOff>
    </xdr:from>
    <xdr:to>
      <xdr:col>2</xdr:col>
      <xdr:colOff>596900</xdr:colOff>
      <xdr:row>46</xdr:row>
      <xdr:rowOff>241300</xdr:rowOff>
    </xdr:to>
    <xdr:sp macro="" textlink="">
      <xdr:nvSpPr>
        <xdr:cNvPr id="5885" name="Object 16" hidden="1">
          <a:extLst>
            <a:ext uri="{FF2B5EF4-FFF2-40B4-BE49-F238E27FC236}">
              <a16:creationId xmlns:a16="http://schemas.microsoft.com/office/drawing/2014/main" id="{C1E8FB71-4986-A147-9B7F-EC00C7F4BB9F}"/>
            </a:ext>
          </a:extLst>
        </xdr:cNvPr>
        <xdr:cNvSpPr>
          <a:spLocks noChangeArrowheads="1"/>
        </xdr:cNvSpPr>
      </xdr:nvSpPr>
      <xdr:spPr bwMode="auto">
        <a:xfrm>
          <a:off x="-355600" y="10769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886" name="Object 16" hidden="1">
          <a:extLst>
            <a:ext uri="{FF2B5EF4-FFF2-40B4-BE49-F238E27FC236}">
              <a16:creationId xmlns:a16="http://schemas.microsoft.com/office/drawing/2014/main" id="{F0DA9AAF-9B66-544B-86F4-62C628657A07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887" name="Object 16" hidden="1">
          <a:extLst>
            <a:ext uri="{FF2B5EF4-FFF2-40B4-BE49-F238E27FC236}">
              <a16:creationId xmlns:a16="http://schemas.microsoft.com/office/drawing/2014/main" id="{37B27D56-1294-A740-AEE1-4CEC3CDC362B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888" name="Object 16" hidden="1">
          <a:extLst>
            <a:ext uri="{FF2B5EF4-FFF2-40B4-BE49-F238E27FC236}">
              <a16:creationId xmlns:a16="http://schemas.microsoft.com/office/drawing/2014/main" id="{9F60E3B5-43BE-914A-9A76-5C897B61B6BB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889" name="Object 16" hidden="1">
          <a:extLst>
            <a:ext uri="{FF2B5EF4-FFF2-40B4-BE49-F238E27FC236}">
              <a16:creationId xmlns:a16="http://schemas.microsoft.com/office/drawing/2014/main" id="{D74BE0AA-2BEE-BD47-9944-742496E34478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890" name="Object 16" hidden="1">
          <a:extLst>
            <a:ext uri="{FF2B5EF4-FFF2-40B4-BE49-F238E27FC236}">
              <a16:creationId xmlns:a16="http://schemas.microsoft.com/office/drawing/2014/main" id="{E74C8D2D-BDFC-1647-9094-EF2E8BFF1773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891" name="Object 16" hidden="1">
          <a:extLst>
            <a:ext uri="{FF2B5EF4-FFF2-40B4-BE49-F238E27FC236}">
              <a16:creationId xmlns:a16="http://schemas.microsoft.com/office/drawing/2014/main" id="{ED8E0508-5CF3-8D44-8BF4-5B7662522384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892" name="Object 16" hidden="1">
          <a:extLst>
            <a:ext uri="{FF2B5EF4-FFF2-40B4-BE49-F238E27FC236}">
              <a16:creationId xmlns:a16="http://schemas.microsoft.com/office/drawing/2014/main" id="{9476BE9E-6292-BD4D-AE3F-781C6D65BF3C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893" name="Object 16" hidden="1">
          <a:extLst>
            <a:ext uri="{FF2B5EF4-FFF2-40B4-BE49-F238E27FC236}">
              <a16:creationId xmlns:a16="http://schemas.microsoft.com/office/drawing/2014/main" id="{613891E7-C38E-0840-97CF-2C656DD4CB96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894" name="Object 16" hidden="1">
          <a:extLst>
            <a:ext uri="{FF2B5EF4-FFF2-40B4-BE49-F238E27FC236}">
              <a16:creationId xmlns:a16="http://schemas.microsoft.com/office/drawing/2014/main" id="{8660FB6C-BA4F-C544-924B-7E31343BC5AF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895" name="Object 16" hidden="1">
          <a:extLst>
            <a:ext uri="{FF2B5EF4-FFF2-40B4-BE49-F238E27FC236}">
              <a16:creationId xmlns:a16="http://schemas.microsoft.com/office/drawing/2014/main" id="{A9AC919F-4366-394A-8B40-7F3A0C96EB50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266700</xdr:rowOff>
    </xdr:to>
    <xdr:sp macro="" textlink="">
      <xdr:nvSpPr>
        <xdr:cNvPr id="5896" name="Object 16" hidden="1">
          <a:extLst>
            <a:ext uri="{FF2B5EF4-FFF2-40B4-BE49-F238E27FC236}">
              <a16:creationId xmlns:a16="http://schemas.microsoft.com/office/drawing/2014/main" id="{19708161-B45A-C249-9D39-7922EC538EDE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47</xdr:row>
      <xdr:rowOff>0</xdr:rowOff>
    </xdr:from>
    <xdr:to>
      <xdr:col>2</xdr:col>
      <xdr:colOff>596900</xdr:colOff>
      <xdr:row>47</xdr:row>
      <xdr:rowOff>241300</xdr:rowOff>
    </xdr:to>
    <xdr:sp macro="" textlink="">
      <xdr:nvSpPr>
        <xdr:cNvPr id="5897" name="Object 16" hidden="1">
          <a:extLst>
            <a:ext uri="{FF2B5EF4-FFF2-40B4-BE49-F238E27FC236}">
              <a16:creationId xmlns:a16="http://schemas.microsoft.com/office/drawing/2014/main" id="{3E6CB7A0-A8ED-764C-BE21-400377EEA54E}"/>
            </a:ext>
          </a:extLst>
        </xdr:cNvPr>
        <xdr:cNvSpPr>
          <a:spLocks noChangeArrowheads="1"/>
        </xdr:cNvSpPr>
      </xdr:nvSpPr>
      <xdr:spPr bwMode="auto">
        <a:xfrm>
          <a:off x="-355600" y="11150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898" name="Object 16" hidden="1">
          <a:extLst>
            <a:ext uri="{FF2B5EF4-FFF2-40B4-BE49-F238E27FC236}">
              <a16:creationId xmlns:a16="http://schemas.microsoft.com/office/drawing/2014/main" id="{9AB6F7F4-53CA-0447-BDB8-02F6565CCDA9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899" name="Object 16" hidden="1">
          <a:extLst>
            <a:ext uri="{FF2B5EF4-FFF2-40B4-BE49-F238E27FC236}">
              <a16:creationId xmlns:a16="http://schemas.microsoft.com/office/drawing/2014/main" id="{BC3CF319-CF2A-F546-BC9E-D5A51CC96F40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00" name="Object 16" hidden="1">
          <a:extLst>
            <a:ext uri="{FF2B5EF4-FFF2-40B4-BE49-F238E27FC236}">
              <a16:creationId xmlns:a16="http://schemas.microsoft.com/office/drawing/2014/main" id="{C76BD0C1-8F16-0543-B1BB-888B9093D259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01" name="Object 16" hidden="1">
          <a:extLst>
            <a:ext uri="{FF2B5EF4-FFF2-40B4-BE49-F238E27FC236}">
              <a16:creationId xmlns:a16="http://schemas.microsoft.com/office/drawing/2014/main" id="{50BAD509-906D-7D43-BBFA-5361901F6732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02" name="Object 16" hidden="1">
          <a:extLst>
            <a:ext uri="{FF2B5EF4-FFF2-40B4-BE49-F238E27FC236}">
              <a16:creationId xmlns:a16="http://schemas.microsoft.com/office/drawing/2014/main" id="{08B1E85B-41B7-8A48-BEDC-8F946A46929E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03" name="Object 16" hidden="1">
          <a:extLst>
            <a:ext uri="{FF2B5EF4-FFF2-40B4-BE49-F238E27FC236}">
              <a16:creationId xmlns:a16="http://schemas.microsoft.com/office/drawing/2014/main" id="{57EF0CF9-F2E1-154B-821C-D77639178B76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04" name="Object 16" hidden="1">
          <a:extLst>
            <a:ext uri="{FF2B5EF4-FFF2-40B4-BE49-F238E27FC236}">
              <a16:creationId xmlns:a16="http://schemas.microsoft.com/office/drawing/2014/main" id="{35F64425-FC7F-F443-9A52-03F0AA37E9B1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05" name="Object 16" hidden="1">
          <a:extLst>
            <a:ext uri="{FF2B5EF4-FFF2-40B4-BE49-F238E27FC236}">
              <a16:creationId xmlns:a16="http://schemas.microsoft.com/office/drawing/2014/main" id="{9F5F7CFB-1629-024C-9A00-CCCDB702A71E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06" name="Object 16" hidden="1">
          <a:extLst>
            <a:ext uri="{FF2B5EF4-FFF2-40B4-BE49-F238E27FC236}">
              <a16:creationId xmlns:a16="http://schemas.microsoft.com/office/drawing/2014/main" id="{AB0E6BD1-D341-6B44-8572-646C2276EC71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07" name="Object 16" hidden="1">
          <a:extLst>
            <a:ext uri="{FF2B5EF4-FFF2-40B4-BE49-F238E27FC236}">
              <a16:creationId xmlns:a16="http://schemas.microsoft.com/office/drawing/2014/main" id="{5A20DF7F-E864-DD48-A07F-829FDA33BBD5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08" name="Object 16" hidden="1">
          <a:extLst>
            <a:ext uri="{FF2B5EF4-FFF2-40B4-BE49-F238E27FC236}">
              <a16:creationId xmlns:a16="http://schemas.microsoft.com/office/drawing/2014/main" id="{82FA605B-00F1-7F46-946F-EED11EEBEA9D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09" name="Object 16" hidden="1">
          <a:extLst>
            <a:ext uri="{FF2B5EF4-FFF2-40B4-BE49-F238E27FC236}">
              <a16:creationId xmlns:a16="http://schemas.microsoft.com/office/drawing/2014/main" id="{6A482BDD-D2D4-C048-8755-021317E77249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10" name="Object 16" hidden="1">
          <a:extLst>
            <a:ext uri="{FF2B5EF4-FFF2-40B4-BE49-F238E27FC236}">
              <a16:creationId xmlns:a16="http://schemas.microsoft.com/office/drawing/2014/main" id="{A32D9C8E-56C5-C347-9A89-DB2016EE9017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11" name="Object 16" hidden="1">
          <a:extLst>
            <a:ext uri="{FF2B5EF4-FFF2-40B4-BE49-F238E27FC236}">
              <a16:creationId xmlns:a16="http://schemas.microsoft.com/office/drawing/2014/main" id="{85CFDE67-3521-1847-AAE1-AC1D97531514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12" name="Object 16" hidden="1">
          <a:extLst>
            <a:ext uri="{FF2B5EF4-FFF2-40B4-BE49-F238E27FC236}">
              <a16:creationId xmlns:a16="http://schemas.microsoft.com/office/drawing/2014/main" id="{55C56F36-AC18-F04A-A7BA-755C5A7F5F3B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13" name="Object 16" hidden="1">
          <a:extLst>
            <a:ext uri="{FF2B5EF4-FFF2-40B4-BE49-F238E27FC236}">
              <a16:creationId xmlns:a16="http://schemas.microsoft.com/office/drawing/2014/main" id="{005941B1-9861-2840-A2F1-F48E5A3EE5BD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14" name="Object 16" hidden="1">
          <a:extLst>
            <a:ext uri="{FF2B5EF4-FFF2-40B4-BE49-F238E27FC236}">
              <a16:creationId xmlns:a16="http://schemas.microsoft.com/office/drawing/2014/main" id="{7800E35D-D0AD-B041-A164-EC15BDA3A145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15" name="Object 16" hidden="1">
          <a:extLst>
            <a:ext uri="{FF2B5EF4-FFF2-40B4-BE49-F238E27FC236}">
              <a16:creationId xmlns:a16="http://schemas.microsoft.com/office/drawing/2014/main" id="{C7843383-2456-1A4A-ABD9-05F4D1DBC62B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16" name="Object 16" hidden="1">
          <a:extLst>
            <a:ext uri="{FF2B5EF4-FFF2-40B4-BE49-F238E27FC236}">
              <a16:creationId xmlns:a16="http://schemas.microsoft.com/office/drawing/2014/main" id="{64FFA53E-12DC-BD44-8A1A-8E007C7A83D8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17" name="Object 16" hidden="1">
          <a:extLst>
            <a:ext uri="{FF2B5EF4-FFF2-40B4-BE49-F238E27FC236}">
              <a16:creationId xmlns:a16="http://schemas.microsoft.com/office/drawing/2014/main" id="{35BEA5CF-E672-0B4B-8A83-6FB0CA263697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18" name="Object 16" hidden="1">
          <a:extLst>
            <a:ext uri="{FF2B5EF4-FFF2-40B4-BE49-F238E27FC236}">
              <a16:creationId xmlns:a16="http://schemas.microsoft.com/office/drawing/2014/main" id="{D01A4C7F-9A62-7F4D-98D5-B3EEBCDEBB1D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19" name="Object 16" hidden="1">
          <a:extLst>
            <a:ext uri="{FF2B5EF4-FFF2-40B4-BE49-F238E27FC236}">
              <a16:creationId xmlns:a16="http://schemas.microsoft.com/office/drawing/2014/main" id="{8F47162D-678C-F44F-B712-7639440943E7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20" name="Object 16" hidden="1">
          <a:extLst>
            <a:ext uri="{FF2B5EF4-FFF2-40B4-BE49-F238E27FC236}">
              <a16:creationId xmlns:a16="http://schemas.microsoft.com/office/drawing/2014/main" id="{7FF1DCE4-0571-F240-8995-40B42314A8BE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21" name="Object 16" hidden="1">
          <a:extLst>
            <a:ext uri="{FF2B5EF4-FFF2-40B4-BE49-F238E27FC236}">
              <a16:creationId xmlns:a16="http://schemas.microsoft.com/office/drawing/2014/main" id="{0D6A1FFE-6415-364C-B74C-C161269D65F8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22" name="Object 16" hidden="1">
          <a:extLst>
            <a:ext uri="{FF2B5EF4-FFF2-40B4-BE49-F238E27FC236}">
              <a16:creationId xmlns:a16="http://schemas.microsoft.com/office/drawing/2014/main" id="{484DE3B8-A07A-9A45-A82F-8694B7D3BA34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23" name="Object 16" hidden="1">
          <a:extLst>
            <a:ext uri="{FF2B5EF4-FFF2-40B4-BE49-F238E27FC236}">
              <a16:creationId xmlns:a16="http://schemas.microsoft.com/office/drawing/2014/main" id="{B85C2467-8C44-A548-91B6-1588EB6CB397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24" name="Object 16" hidden="1">
          <a:extLst>
            <a:ext uri="{FF2B5EF4-FFF2-40B4-BE49-F238E27FC236}">
              <a16:creationId xmlns:a16="http://schemas.microsoft.com/office/drawing/2014/main" id="{628D3846-3B44-094C-BB9D-15C3E9DF900C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25" name="Object 16" hidden="1">
          <a:extLst>
            <a:ext uri="{FF2B5EF4-FFF2-40B4-BE49-F238E27FC236}">
              <a16:creationId xmlns:a16="http://schemas.microsoft.com/office/drawing/2014/main" id="{4798B71F-9E0D-8D4A-862B-FF6412B77E10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26" name="Object 16" hidden="1">
          <a:extLst>
            <a:ext uri="{FF2B5EF4-FFF2-40B4-BE49-F238E27FC236}">
              <a16:creationId xmlns:a16="http://schemas.microsoft.com/office/drawing/2014/main" id="{1B9B2F20-0A22-474C-9AC3-DBD991DA47E6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27" name="Object 16" hidden="1">
          <a:extLst>
            <a:ext uri="{FF2B5EF4-FFF2-40B4-BE49-F238E27FC236}">
              <a16:creationId xmlns:a16="http://schemas.microsoft.com/office/drawing/2014/main" id="{EB7E9932-99D0-5B47-8488-80BBA59FA44F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28" name="Object 16" hidden="1">
          <a:extLst>
            <a:ext uri="{FF2B5EF4-FFF2-40B4-BE49-F238E27FC236}">
              <a16:creationId xmlns:a16="http://schemas.microsoft.com/office/drawing/2014/main" id="{1BCB3FB6-8055-954E-B388-C38F341BF82F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29" name="Object 16" hidden="1">
          <a:extLst>
            <a:ext uri="{FF2B5EF4-FFF2-40B4-BE49-F238E27FC236}">
              <a16:creationId xmlns:a16="http://schemas.microsoft.com/office/drawing/2014/main" id="{7729A575-CA53-3543-B8A7-472D57E5154A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30" name="Object 16" hidden="1">
          <a:extLst>
            <a:ext uri="{FF2B5EF4-FFF2-40B4-BE49-F238E27FC236}">
              <a16:creationId xmlns:a16="http://schemas.microsoft.com/office/drawing/2014/main" id="{C2E459A6-D70D-534E-81CA-242369A2E198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31" name="Object 16" hidden="1">
          <a:extLst>
            <a:ext uri="{FF2B5EF4-FFF2-40B4-BE49-F238E27FC236}">
              <a16:creationId xmlns:a16="http://schemas.microsoft.com/office/drawing/2014/main" id="{DA604565-4AC9-CA40-A9FB-4B3BF1A2E914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36514</xdr:rowOff>
    </xdr:to>
    <xdr:sp macro="" textlink="">
      <xdr:nvSpPr>
        <xdr:cNvPr id="5932" name="Object 16" hidden="1">
          <a:extLst>
            <a:ext uri="{FF2B5EF4-FFF2-40B4-BE49-F238E27FC236}">
              <a16:creationId xmlns:a16="http://schemas.microsoft.com/office/drawing/2014/main" id="{BDF867BA-42A7-EB4A-8C21-4234DD667980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48</xdr:row>
      <xdr:rowOff>0</xdr:rowOff>
    </xdr:from>
    <xdr:to>
      <xdr:col>2</xdr:col>
      <xdr:colOff>596900</xdr:colOff>
      <xdr:row>49</xdr:row>
      <xdr:rowOff>11114</xdr:rowOff>
    </xdr:to>
    <xdr:sp macro="" textlink="">
      <xdr:nvSpPr>
        <xdr:cNvPr id="5933" name="Object 16" hidden="1">
          <a:extLst>
            <a:ext uri="{FF2B5EF4-FFF2-40B4-BE49-F238E27FC236}">
              <a16:creationId xmlns:a16="http://schemas.microsoft.com/office/drawing/2014/main" id="{3590DBD4-9541-A840-8047-C86648A5DA70}"/>
            </a:ext>
          </a:extLst>
        </xdr:cNvPr>
        <xdr:cNvSpPr>
          <a:spLocks noChangeArrowheads="1"/>
        </xdr:cNvSpPr>
      </xdr:nvSpPr>
      <xdr:spPr bwMode="auto">
        <a:xfrm>
          <a:off x="-355600" y="11531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34" name="Object 16" hidden="1">
          <a:extLst>
            <a:ext uri="{FF2B5EF4-FFF2-40B4-BE49-F238E27FC236}">
              <a16:creationId xmlns:a16="http://schemas.microsoft.com/office/drawing/2014/main" id="{0196FAC3-C47F-934C-9A04-A844321DDA9B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35" name="Object 16" hidden="1">
          <a:extLst>
            <a:ext uri="{FF2B5EF4-FFF2-40B4-BE49-F238E27FC236}">
              <a16:creationId xmlns:a16="http://schemas.microsoft.com/office/drawing/2014/main" id="{0DE49F1B-AFAA-F844-877D-4FDBD5619613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36" name="Object 16" hidden="1">
          <a:extLst>
            <a:ext uri="{FF2B5EF4-FFF2-40B4-BE49-F238E27FC236}">
              <a16:creationId xmlns:a16="http://schemas.microsoft.com/office/drawing/2014/main" id="{A639F210-7E22-794E-841A-9828BE86F013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37" name="Object 16" hidden="1">
          <a:extLst>
            <a:ext uri="{FF2B5EF4-FFF2-40B4-BE49-F238E27FC236}">
              <a16:creationId xmlns:a16="http://schemas.microsoft.com/office/drawing/2014/main" id="{0EEB9419-7DCA-4543-B24E-AAA36821B07B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38" name="Object 16" hidden="1">
          <a:extLst>
            <a:ext uri="{FF2B5EF4-FFF2-40B4-BE49-F238E27FC236}">
              <a16:creationId xmlns:a16="http://schemas.microsoft.com/office/drawing/2014/main" id="{51C012F1-47E6-3140-BC31-F1195116E4CD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39" name="Object 16" hidden="1">
          <a:extLst>
            <a:ext uri="{FF2B5EF4-FFF2-40B4-BE49-F238E27FC236}">
              <a16:creationId xmlns:a16="http://schemas.microsoft.com/office/drawing/2014/main" id="{FDF3222E-9916-C64B-8EE5-DB84B808A70A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40" name="Object 16" hidden="1">
          <a:extLst>
            <a:ext uri="{FF2B5EF4-FFF2-40B4-BE49-F238E27FC236}">
              <a16:creationId xmlns:a16="http://schemas.microsoft.com/office/drawing/2014/main" id="{E78E4C65-59DE-8A42-871D-CB8581D53C04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41" name="Object 16" hidden="1">
          <a:extLst>
            <a:ext uri="{FF2B5EF4-FFF2-40B4-BE49-F238E27FC236}">
              <a16:creationId xmlns:a16="http://schemas.microsoft.com/office/drawing/2014/main" id="{273090A9-FC3F-C541-AB45-2862B9991072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36511</xdr:rowOff>
    </xdr:to>
    <xdr:sp macro="" textlink="">
      <xdr:nvSpPr>
        <xdr:cNvPr id="5942" name="Object 16" hidden="1">
          <a:extLst>
            <a:ext uri="{FF2B5EF4-FFF2-40B4-BE49-F238E27FC236}">
              <a16:creationId xmlns:a16="http://schemas.microsoft.com/office/drawing/2014/main" id="{9F3B342B-1E26-B143-B106-580E5CF9B196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49</xdr:row>
      <xdr:rowOff>0</xdr:rowOff>
    </xdr:from>
    <xdr:to>
      <xdr:col>2</xdr:col>
      <xdr:colOff>596900</xdr:colOff>
      <xdr:row>50</xdr:row>
      <xdr:rowOff>11111</xdr:rowOff>
    </xdr:to>
    <xdr:sp macro="" textlink="">
      <xdr:nvSpPr>
        <xdr:cNvPr id="5943" name="Object 16" hidden="1">
          <a:extLst>
            <a:ext uri="{FF2B5EF4-FFF2-40B4-BE49-F238E27FC236}">
              <a16:creationId xmlns:a16="http://schemas.microsoft.com/office/drawing/2014/main" id="{65CF84E9-9A21-DE44-B195-C5BDAABFA32C}"/>
            </a:ext>
          </a:extLst>
        </xdr:cNvPr>
        <xdr:cNvSpPr>
          <a:spLocks noChangeArrowheads="1"/>
        </xdr:cNvSpPr>
      </xdr:nvSpPr>
      <xdr:spPr bwMode="auto">
        <a:xfrm>
          <a:off x="-355600" y="11912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52</xdr:row>
      <xdr:rowOff>0</xdr:rowOff>
    </xdr:from>
    <xdr:to>
      <xdr:col>2</xdr:col>
      <xdr:colOff>596900</xdr:colOff>
      <xdr:row>52</xdr:row>
      <xdr:rowOff>266700</xdr:rowOff>
    </xdr:to>
    <xdr:sp macro="" textlink="">
      <xdr:nvSpPr>
        <xdr:cNvPr id="5944" name="Object 16" hidden="1">
          <a:extLst>
            <a:ext uri="{FF2B5EF4-FFF2-40B4-BE49-F238E27FC236}">
              <a16:creationId xmlns:a16="http://schemas.microsoft.com/office/drawing/2014/main" id="{5B088A06-C5AA-8A42-8516-52EB48B630F3}"/>
            </a:ext>
          </a:extLst>
        </xdr:cNvPr>
        <xdr:cNvSpPr>
          <a:spLocks noChangeArrowheads="1"/>
        </xdr:cNvSpPr>
      </xdr:nvSpPr>
      <xdr:spPr bwMode="auto">
        <a:xfrm>
          <a:off x="-355600" y="130556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52</xdr:row>
      <xdr:rowOff>0</xdr:rowOff>
    </xdr:from>
    <xdr:to>
      <xdr:col>2</xdr:col>
      <xdr:colOff>596900</xdr:colOff>
      <xdr:row>52</xdr:row>
      <xdr:rowOff>241300</xdr:rowOff>
    </xdr:to>
    <xdr:sp macro="" textlink="">
      <xdr:nvSpPr>
        <xdr:cNvPr id="5945" name="Object 16" hidden="1">
          <a:extLst>
            <a:ext uri="{FF2B5EF4-FFF2-40B4-BE49-F238E27FC236}">
              <a16:creationId xmlns:a16="http://schemas.microsoft.com/office/drawing/2014/main" id="{0C8B78EB-BF6B-0048-A8C3-1BAE6FC1574C}"/>
            </a:ext>
          </a:extLst>
        </xdr:cNvPr>
        <xdr:cNvSpPr>
          <a:spLocks noChangeArrowheads="1"/>
        </xdr:cNvSpPr>
      </xdr:nvSpPr>
      <xdr:spPr bwMode="auto">
        <a:xfrm>
          <a:off x="-355600" y="130556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0</xdr:rowOff>
    </xdr:from>
    <xdr:to>
      <xdr:col>4</xdr:col>
      <xdr:colOff>992187</xdr:colOff>
      <xdr:row>46</xdr:row>
      <xdr:rowOff>241300</xdr:rowOff>
    </xdr:to>
    <xdr:sp macro="" textlink="">
      <xdr:nvSpPr>
        <xdr:cNvPr id="5946" name="Object 16" hidden="1">
          <a:extLst>
            <a:ext uri="{FF2B5EF4-FFF2-40B4-BE49-F238E27FC236}">
              <a16:creationId xmlns:a16="http://schemas.microsoft.com/office/drawing/2014/main" id="{D95D3CE8-5AF2-6F40-A8F1-8C4FABDD26AE}"/>
            </a:ext>
          </a:extLst>
        </xdr:cNvPr>
        <xdr:cNvSpPr>
          <a:spLocks noChangeArrowheads="1"/>
        </xdr:cNvSpPr>
      </xdr:nvSpPr>
      <xdr:spPr bwMode="auto">
        <a:xfrm>
          <a:off x="2616200" y="10769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992187</xdr:colOff>
      <xdr:row>46</xdr:row>
      <xdr:rowOff>368300</xdr:rowOff>
    </xdr:to>
    <xdr:sp macro="" textlink="">
      <xdr:nvSpPr>
        <xdr:cNvPr id="5947" name="Object 16" hidden="1">
          <a:extLst>
            <a:ext uri="{FF2B5EF4-FFF2-40B4-BE49-F238E27FC236}">
              <a16:creationId xmlns:a16="http://schemas.microsoft.com/office/drawing/2014/main" id="{813A73C6-BDD4-7747-9D3D-B1277B2A11AA}"/>
            </a:ext>
          </a:extLst>
        </xdr:cNvPr>
        <xdr:cNvSpPr>
          <a:spLocks noChangeArrowheads="1"/>
        </xdr:cNvSpPr>
      </xdr:nvSpPr>
      <xdr:spPr bwMode="auto">
        <a:xfrm>
          <a:off x="2616200" y="10883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0</xdr:rowOff>
    </xdr:from>
    <xdr:to>
      <xdr:col>4</xdr:col>
      <xdr:colOff>992187</xdr:colOff>
      <xdr:row>46</xdr:row>
      <xdr:rowOff>228600</xdr:rowOff>
    </xdr:to>
    <xdr:sp macro="" textlink="">
      <xdr:nvSpPr>
        <xdr:cNvPr id="5948" name="Object 16" hidden="1">
          <a:extLst>
            <a:ext uri="{FF2B5EF4-FFF2-40B4-BE49-F238E27FC236}">
              <a16:creationId xmlns:a16="http://schemas.microsoft.com/office/drawing/2014/main" id="{AAE71429-0DEE-B64F-8812-0DD28A9B1ED9}"/>
            </a:ext>
          </a:extLst>
        </xdr:cNvPr>
        <xdr:cNvSpPr>
          <a:spLocks noChangeArrowheads="1"/>
        </xdr:cNvSpPr>
      </xdr:nvSpPr>
      <xdr:spPr bwMode="auto">
        <a:xfrm>
          <a:off x="2616200" y="10769600"/>
          <a:ext cx="1739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0</xdr:rowOff>
    </xdr:from>
    <xdr:to>
      <xdr:col>4</xdr:col>
      <xdr:colOff>992187</xdr:colOff>
      <xdr:row>45</xdr:row>
      <xdr:rowOff>266700</xdr:rowOff>
    </xdr:to>
    <xdr:sp macro="" textlink="">
      <xdr:nvSpPr>
        <xdr:cNvPr id="5949" name="Object 16" hidden="1">
          <a:extLst>
            <a:ext uri="{FF2B5EF4-FFF2-40B4-BE49-F238E27FC236}">
              <a16:creationId xmlns:a16="http://schemas.microsoft.com/office/drawing/2014/main" id="{3C43AA06-23BA-204C-B947-625B218025F4}"/>
            </a:ext>
          </a:extLst>
        </xdr:cNvPr>
        <xdr:cNvSpPr>
          <a:spLocks noChangeArrowheads="1"/>
        </xdr:cNvSpPr>
      </xdr:nvSpPr>
      <xdr:spPr bwMode="auto">
        <a:xfrm>
          <a:off x="2616200" y="10388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0</xdr:rowOff>
    </xdr:from>
    <xdr:to>
      <xdr:col>4</xdr:col>
      <xdr:colOff>992187</xdr:colOff>
      <xdr:row>45</xdr:row>
      <xdr:rowOff>241300</xdr:rowOff>
    </xdr:to>
    <xdr:sp macro="" textlink="">
      <xdr:nvSpPr>
        <xdr:cNvPr id="5950" name="Object 16" hidden="1">
          <a:extLst>
            <a:ext uri="{FF2B5EF4-FFF2-40B4-BE49-F238E27FC236}">
              <a16:creationId xmlns:a16="http://schemas.microsoft.com/office/drawing/2014/main" id="{254A5578-900B-B144-B1CB-34F804A5C5B2}"/>
            </a:ext>
          </a:extLst>
        </xdr:cNvPr>
        <xdr:cNvSpPr>
          <a:spLocks noChangeArrowheads="1"/>
        </xdr:cNvSpPr>
      </xdr:nvSpPr>
      <xdr:spPr bwMode="auto">
        <a:xfrm>
          <a:off x="2616200" y="10388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992187</xdr:colOff>
      <xdr:row>45</xdr:row>
      <xdr:rowOff>368300</xdr:rowOff>
    </xdr:to>
    <xdr:sp macro="" textlink="">
      <xdr:nvSpPr>
        <xdr:cNvPr id="5951" name="Object 16" hidden="1">
          <a:extLst>
            <a:ext uri="{FF2B5EF4-FFF2-40B4-BE49-F238E27FC236}">
              <a16:creationId xmlns:a16="http://schemas.microsoft.com/office/drawing/2014/main" id="{CDF9698C-E947-1742-9F83-C77C18EF3BB9}"/>
            </a:ext>
          </a:extLst>
        </xdr:cNvPr>
        <xdr:cNvSpPr>
          <a:spLocks noChangeArrowheads="1"/>
        </xdr:cNvSpPr>
      </xdr:nvSpPr>
      <xdr:spPr bwMode="auto">
        <a:xfrm>
          <a:off x="2616200" y="10502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0</xdr:rowOff>
    </xdr:from>
    <xdr:to>
      <xdr:col>4</xdr:col>
      <xdr:colOff>992187</xdr:colOff>
      <xdr:row>46</xdr:row>
      <xdr:rowOff>266700</xdr:rowOff>
    </xdr:to>
    <xdr:sp macro="" textlink="">
      <xdr:nvSpPr>
        <xdr:cNvPr id="5952" name="Object 16" hidden="1">
          <a:extLst>
            <a:ext uri="{FF2B5EF4-FFF2-40B4-BE49-F238E27FC236}">
              <a16:creationId xmlns:a16="http://schemas.microsoft.com/office/drawing/2014/main" id="{10184CB7-1500-9041-A3F2-D79990989DA2}"/>
            </a:ext>
          </a:extLst>
        </xdr:cNvPr>
        <xdr:cNvSpPr>
          <a:spLocks noChangeArrowheads="1"/>
        </xdr:cNvSpPr>
      </xdr:nvSpPr>
      <xdr:spPr bwMode="auto">
        <a:xfrm>
          <a:off x="2616200" y="10769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0</xdr:rowOff>
    </xdr:from>
    <xdr:to>
      <xdr:col>4</xdr:col>
      <xdr:colOff>992187</xdr:colOff>
      <xdr:row>46</xdr:row>
      <xdr:rowOff>241300</xdr:rowOff>
    </xdr:to>
    <xdr:sp macro="" textlink="">
      <xdr:nvSpPr>
        <xdr:cNvPr id="5953" name="Object 16" hidden="1">
          <a:extLst>
            <a:ext uri="{FF2B5EF4-FFF2-40B4-BE49-F238E27FC236}">
              <a16:creationId xmlns:a16="http://schemas.microsoft.com/office/drawing/2014/main" id="{263D3CE2-E544-1D40-B10E-40E02999D19D}"/>
            </a:ext>
          </a:extLst>
        </xdr:cNvPr>
        <xdr:cNvSpPr>
          <a:spLocks noChangeArrowheads="1"/>
        </xdr:cNvSpPr>
      </xdr:nvSpPr>
      <xdr:spPr bwMode="auto">
        <a:xfrm>
          <a:off x="2616200" y="10769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992187</xdr:colOff>
      <xdr:row>46</xdr:row>
      <xdr:rowOff>368300</xdr:rowOff>
    </xdr:to>
    <xdr:sp macro="" textlink="">
      <xdr:nvSpPr>
        <xdr:cNvPr id="5954" name="Object 16" hidden="1">
          <a:extLst>
            <a:ext uri="{FF2B5EF4-FFF2-40B4-BE49-F238E27FC236}">
              <a16:creationId xmlns:a16="http://schemas.microsoft.com/office/drawing/2014/main" id="{22F9561B-2AA0-3B4B-8FAD-4C171D0BF147}"/>
            </a:ext>
          </a:extLst>
        </xdr:cNvPr>
        <xdr:cNvSpPr>
          <a:spLocks noChangeArrowheads="1"/>
        </xdr:cNvSpPr>
      </xdr:nvSpPr>
      <xdr:spPr bwMode="auto">
        <a:xfrm>
          <a:off x="2616200" y="10883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992187</xdr:colOff>
      <xdr:row>50</xdr:row>
      <xdr:rowOff>138111</xdr:rowOff>
    </xdr:to>
    <xdr:sp macro="" textlink="">
      <xdr:nvSpPr>
        <xdr:cNvPr id="5955" name="Object 16" hidden="1">
          <a:extLst>
            <a:ext uri="{FF2B5EF4-FFF2-40B4-BE49-F238E27FC236}">
              <a16:creationId xmlns:a16="http://schemas.microsoft.com/office/drawing/2014/main" id="{06456BD5-519D-AD47-B95E-AF39990EDD33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36511</xdr:rowOff>
    </xdr:to>
    <xdr:sp macro="" textlink="">
      <xdr:nvSpPr>
        <xdr:cNvPr id="5956" name="Object 16" hidden="1">
          <a:extLst>
            <a:ext uri="{FF2B5EF4-FFF2-40B4-BE49-F238E27FC236}">
              <a16:creationId xmlns:a16="http://schemas.microsoft.com/office/drawing/2014/main" id="{560CA181-7FFE-B344-8513-0EB8933A70AD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11111</xdr:rowOff>
    </xdr:to>
    <xdr:sp macro="" textlink="">
      <xdr:nvSpPr>
        <xdr:cNvPr id="5957" name="Object 16" hidden="1">
          <a:extLst>
            <a:ext uri="{FF2B5EF4-FFF2-40B4-BE49-F238E27FC236}">
              <a16:creationId xmlns:a16="http://schemas.microsoft.com/office/drawing/2014/main" id="{EF039A5D-C927-7747-932E-E0AB5A980934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114300</xdr:rowOff>
    </xdr:from>
    <xdr:to>
      <xdr:col>4</xdr:col>
      <xdr:colOff>992187</xdr:colOff>
      <xdr:row>49</xdr:row>
      <xdr:rowOff>138114</xdr:rowOff>
    </xdr:to>
    <xdr:sp macro="" textlink="">
      <xdr:nvSpPr>
        <xdr:cNvPr id="5958" name="Object 16" hidden="1">
          <a:extLst>
            <a:ext uri="{FF2B5EF4-FFF2-40B4-BE49-F238E27FC236}">
              <a16:creationId xmlns:a16="http://schemas.microsoft.com/office/drawing/2014/main" id="{58EE35F5-466D-9640-83D9-5A4496ACB654}"/>
            </a:ext>
          </a:extLst>
        </xdr:cNvPr>
        <xdr:cNvSpPr>
          <a:spLocks noChangeArrowheads="1"/>
        </xdr:cNvSpPr>
      </xdr:nvSpPr>
      <xdr:spPr bwMode="auto">
        <a:xfrm>
          <a:off x="2616200" y="11645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992187</xdr:colOff>
      <xdr:row>49</xdr:row>
      <xdr:rowOff>36514</xdr:rowOff>
    </xdr:to>
    <xdr:sp macro="" textlink="">
      <xdr:nvSpPr>
        <xdr:cNvPr id="5959" name="Object 16" hidden="1">
          <a:extLst>
            <a:ext uri="{FF2B5EF4-FFF2-40B4-BE49-F238E27FC236}">
              <a16:creationId xmlns:a16="http://schemas.microsoft.com/office/drawing/2014/main" id="{5F0D25DA-C308-294C-980F-B6A5648180E5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48</xdr:row>
      <xdr:rowOff>0</xdr:rowOff>
    </xdr:from>
    <xdr:to>
      <xdr:col>4</xdr:col>
      <xdr:colOff>992187</xdr:colOff>
      <xdr:row>49</xdr:row>
      <xdr:rowOff>11114</xdr:rowOff>
    </xdr:to>
    <xdr:sp macro="" textlink="">
      <xdr:nvSpPr>
        <xdr:cNvPr id="5960" name="Object 16" hidden="1">
          <a:extLst>
            <a:ext uri="{FF2B5EF4-FFF2-40B4-BE49-F238E27FC236}">
              <a16:creationId xmlns:a16="http://schemas.microsoft.com/office/drawing/2014/main" id="{FDEE2C1E-BE68-D54B-BEDF-DEE44BDA588C}"/>
            </a:ext>
          </a:extLst>
        </xdr:cNvPr>
        <xdr:cNvSpPr>
          <a:spLocks noChangeArrowheads="1"/>
        </xdr:cNvSpPr>
      </xdr:nvSpPr>
      <xdr:spPr bwMode="auto">
        <a:xfrm>
          <a:off x="2616200" y="11531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114300</xdr:rowOff>
    </xdr:from>
    <xdr:to>
      <xdr:col>4</xdr:col>
      <xdr:colOff>992187</xdr:colOff>
      <xdr:row>50</xdr:row>
      <xdr:rowOff>138111</xdr:rowOff>
    </xdr:to>
    <xdr:sp macro="" textlink="">
      <xdr:nvSpPr>
        <xdr:cNvPr id="5961" name="Object 16" hidden="1">
          <a:extLst>
            <a:ext uri="{FF2B5EF4-FFF2-40B4-BE49-F238E27FC236}">
              <a16:creationId xmlns:a16="http://schemas.microsoft.com/office/drawing/2014/main" id="{5A703ABB-7F6A-9E42-8DF7-6D1FC0EF4A49}"/>
            </a:ext>
          </a:extLst>
        </xdr:cNvPr>
        <xdr:cNvSpPr>
          <a:spLocks noChangeArrowheads="1"/>
        </xdr:cNvSpPr>
      </xdr:nvSpPr>
      <xdr:spPr bwMode="auto">
        <a:xfrm>
          <a:off x="2616200" y="12026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36511</xdr:rowOff>
    </xdr:to>
    <xdr:sp macro="" textlink="">
      <xdr:nvSpPr>
        <xdr:cNvPr id="5962" name="Object 16" hidden="1">
          <a:extLst>
            <a:ext uri="{FF2B5EF4-FFF2-40B4-BE49-F238E27FC236}">
              <a16:creationId xmlns:a16="http://schemas.microsoft.com/office/drawing/2014/main" id="{D3FE0B1B-1B5F-4D47-8F22-AD1972ECB59B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49</xdr:row>
      <xdr:rowOff>0</xdr:rowOff>
    </xdr:from>
    <xdr:to>
      <xdr:col>4</xdr:col>
      <xdr:colOff>992187</xdr:colOff>
      <xdr:row>50</xdr:row>
      <xdr:rowOff>11111</xdr:rowOff>
    </xdr:to>
    <xdr:sp macro="" textlink="">
      <xdr:nvSpPr>
        <xdr:cNvPr id="5963" name="Object 16" hidden="1">
          <a:extLst>
            <a:ext uri="{FF2B5EF4-FFF2-40B4-BE49-F238E27FC236}">
              <a16:creationId xmlns:a16="http://schemas.microsoft.com/office/drawing/2014/main" id="{B7667E65-16AA-4048-AFD1-9A96D7DC0246}"/>
            </a:ext>
          </a:extLst>
        </xdr:cNvPr>
        <xdr:cNvSpPr>
          <a:spLocks noChangeArrowheads="1"/>
        </xdr:cNvSpPr>
      </xdr:nvSpPr>
      <xdr:spPr bwMode="auto">
        <a:xfrm>
          <a:off x="2616200" y="11912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964" name="Object 16" hidden="1">
          <a:extLst>
            <a:ext uri="{FF2B5EF4-FFF2-40B4-BE49-F238E27FC236}">
              <a16:creationId xmlns:a16="http://schemas.microsoft.com/office/drawing/2014/main" id="{F1BCF3AA-4F42-F641-A91F-17CE663CDCE0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992187</xdr:colOff>
      <xdr:row>52</xdr:row>
      <xdr:rowOff>266700</xdr:rowOff>
    </xdr:to>
    <xdr:sp macro="" textlink="">
      <xdr:nvSpPr>
        <xdr:cNvPr id="5965" name="Object 16" hidden="1">
          <a:extLst>
            <a:ext uri="{FF2B5EF4-FFF2-40B4-BE49-F238E27FC236}">
              <a16:creationId xmlns:a16="http://schemas.microsoft.com/office/drawing/2014/main" id="{4359DF49-E4B8-1D42-AFA8-2B3B62310C78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992187</xdr:colOff>
      <xdr:row>52</xdr:row>
      <xdr:rowOff>241300</xdr:rowOff>
    </xdr:to>
    <xdr:sp macro="" textlink="">
      <xdr:nvSpPr>
        <xdr:cNvPr id="5966" name="Object 16" hidden="1">
          <a:extLst>
            <a:ext uri="{FF2B5EF4-FFF2-40B4-BE49-F238E27FC236}">
              <a16:creationId xmlns:a16="http://schemas.microsoft.com/office/drawing/2014/main" id="{A628FBB8-BF9B-6D4A-A1BD-02F9D9B43B76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967" name="Object 16" hidden="1">
          <a:extLst>
            <a:ext uri="{FF2B5EF4-FFF2-40B4-BE49-F238E27FC236}">
              <a16:creationId xmlns:a16="http://schemas.microsoft.com/office/drawing/2014/main" id="{F5BD291E-1220-7048-9DDA-042E84DC47D2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992187</xdr:colOff>
      <xdr:row>51</xdr:row>
      <xdr:rowOff>368300</xdr:rowOff>
    </xdr:to>
    <xdr:sp macro="" textlink="">
      <xdr:nvSpPr>
        <xdr:cNvPr id="5968" name="Object 16" hidden="1">
          <a:extLst>
            <a:ext uri="{FF2B5EF4-FFF2-40B4-BE49-F238E27FC236}">
              <a16:creationId xmlns:a16="http://schemas.microsoft.com/office/drawing/2014/main" id="{A46D687A-C21A-0340-80B8-3C9455A17B48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992187</xdr:colOff>
      <xdr:row>51</xdr:row>
      <xdr:rowOff>266700</xdr:rowOff>
    </xdr:to>
    <xdr:sp macro="" textlink="">
      <xdr:nvSpPr>
        <xdr:cNvPr id="5969" name="Object 16" hidden="1">
          <a:extLst>
            <a:ext uri="{FF2B5EF4-FFF2-40B4-BE49-F238E27FC236}">
              <a16:creationId xmlns:a16="http://schemas.microsoft.com/office/drawing/2014/main" id="{C87967A6-9DEC-314E-9B17-5BF50C39F38C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0</xdr:rowOff>
    </xdr:from>
    <xdr:to>
      <xdr:col>4</xdr:col>
      <xdr:colOff>992187</xdr:colOff>
      <xdr:row>51</xdr:row>
      <xdr:rowOff>241300</xdr:rowOff>
    </xdr:to>
    <xdr:sp macro="" textlink="">
      <xdr:nvSpPr>
        <xdr:cNvPr id="5970" name="Object 16" hidden="1">
          <a:extLst>
            <a:ext uri="{FF2B5EF4-FFF2-40B4-BE49-F238E27FC236}">
              <a16:creationId xmlns:a16="http://schemas.microsoft.com/office/drawing/2014/main" id="{7E8674D0-AF46-F247-AD72-9D652AD4B4BC}"/>
            </a:ext>
          </a:extLst>
        </xdr:cNvPr>
        <xdr:cNvSpPr>
          <a:spLocks noChangeArrowheads="1"/>
        </xdr:cNvSpPr>
      </xdr:nvSpPr>
      <xdr:spPr bwMode="auto">
        <a:xfrm>
          <a:off x="2616200" y="12674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51</xdr:row>
      <xdr:rowOff>114300</xdr:rowOff>
    </xdr:from>
    <xdr:to>
      <xdr:col>4</xdr:col>
      <xdr:colOff>992187</xdr:colOff>
      <xdr:row>51</xdr:row>
      <xdr:rowOff>368300</xdr:rowOff>
    </xdr:to>
    <xdr:sp macro="" textlink="">
      <xdr:nvSpPr>
        <xdr:cNvPr id="5971" name="Object 16" hidden="1">
          <a:extLst>
            <a:ext uri="{FF2B5EF4-FFF2-40B4-BE49-F238E27FC236}">
              <a16:creationId xmlns:a16="http://schemas.microsoft.com/office/drawing/2014/main" id="{DC7DFAC9-4A60-764A-B943-D9EB7C824FAF}"/>
            </a:ext>
          </a:extLst>
        </xdr:cNvPr>
        <xdr:cNvSpPr>
          <a:spLocks noChangeArrowheads="1"/>
        </xdr:cNvSpPr>
      </xdr:nvSpPr>
      <xdr:spPr bwMode="auto">
        <a:xfrm>
          <a:off x="26162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972" name="Object 16" hidden="1">
          <a:extLst>
            <a:ext uri="{FF2B5EF4-FFF2-40B4-BE49-F238E27FC236}">
              <a16:creationId xmlns:a16="http://schemas.microsoft.com/office/drawing/2014/main" id="{0A4366C2-B1EE-4440-B71D-C17FC9809E3C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992187</xdr:colOff>
      <xdr:row>52</xdr:row>
      <xdr:rowOff>266700</xdr:rowOff>
    </xdr:to>
    <xdr:sp macro="" textlink="">
      <xdr:nvSpPr>
        <xdr:cNvPr id="5973" name="Object 16" hidden="1">
          <a:extLst>
            <a:ext uri="{FF2B5EF4-FFF2-40B4-BE49-F238E27FC236}">
              <a16:creationId xmlns:a16="http://schemas.microsoft.com/office/drawing/2014/main" id="{126E4508-90F8-D146-9B0B-6D5410F19410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0</xdr:rowOff>
    </xdr:from>
    <xdr:to>
      <xdr:col>4</xdr:col>
      <xdr:colOff>992187</xdr:colOff>
      <xdr:row>52</xdr:row>
      <xdr:rowOff>241300</xdr:rowOff>
    </xdr:to>
    <xdr:sp macro="" textlink="">
      <xdr:nvSpPr>
        <xdr:cNvPr id="5974" name="Object 16" hidden="1">
          <a:extLst>
            <a:ext uri="{FF2B5EF4-FFF2-40B4-BE49-F238E27FC236}">
              <a16:creationId xmlns:a16="http://schemas.microsoft.com/office/drawing/2014/main" id="{B664888C-2871-A148-86B3-8427E97CFD4E}"/>
            </a:ext>
          </a:extLst>
        </xdr:cNvPr>
        <xdr:cNvSpPr>
          <a:spLocks noChangeArrowheads="1"/>
        </xdr:cNvSpPr>
      </xdr:nvSpPr>
      <xdr:spPr bwMode="auto">
        <a:xfrm>
          <a:off x="2616200" y="13055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52</xdr:row>
      <xdr:rowOff>114300</xdr:rowOff>
    </xdr:from>
    <xdr:to>
      <xdr:col>4</xdr:col>
      <xdr:colOff>992187</xdr:colOff>
      <xdr:row>52</xdr:row>
      <xdr:rowOff>368300</xdr:rowOff>
    </xdr:to>
    <xdr:sp macro="" textlink="">
      <xdr:nvSpPr>
        <xdr:cNvPr id="5975" name="Object 16" hidden="1">
          <a:extLst>
            <a:ext uri="{FF2B5EF4-FFF2-40B4-BE49-F238E27FC236}">
              <a16:creationId xmlns:a16="http://schemas.microsoft.com/office/drawing/2014/main" id="{1F2F60B2-6321-CD43-95CD-ABD76091AFEF}"/>
            </a:ext>
          </a:extLst>
        </xdr:cNvPr>
        <xdr:cNvSpPr>
          <a:spLocks noChangeArrowheads="1"/>
        </xdr:cNvSpPr>
      </xdr:nvSpPr>
      <xdr:spPr bwMode="auto">
        <a:xfrm>
          <a:off x="2616200" y="13169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382587</xdr:colOff>
      <xdr:row>62</xdr:row>
      <xdr:rowOff>12700</xdr:rowOff>
    </xdr:to>
    <xdr:sp macro="" textlink="">
      <xdr:nvSpPr>
        <xdr:cNvPr id="5976" name="Object 16" hidden="1">
          <a:extLst>
            <a:ext uri="{FF2B5EF4-FFF2-40B4-BE49-F238E27FC236}">
              <a16:creationId xmlns:a16="http://schemas.microsoft.com/office/drawing/2014/main" id="{D9EE1406-AF2B-7542-A588-7FCD5C96BA82}"/>
            </a:ext>
          </a:extLst>
        </xdr:cNvPr>
        <xdr:cNvSpPr>
          <a:spLocks noChangeArrowheads="1"/>
        </xdr:cNvSpPr>
      </xdr:nvSpPr>
      <xdr:spPr bwMode="auto">
        <a:xfrm>
          <a:off x="2616200" y="154432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395287</xdr:colOff>
      <xdr:row>61</xdr:row>
      <xdr:rowOff>355600</xdr:rowOff>
    </xdr:to>
    <xdr:sp macro="" textlink="">
      <xdr:nvSpPr>
        <xdr:cNvPr id="5977" name="Object 16" hidden="1">
          <a:extLst>
            <a:ext uri="{FF2B5EF4-FFF2-40B4-BE49-F238E27FC236}">
              <a16:creationId xmlns:a16="http://schemas.microsoft.com/office/drawing/2014/main" id="{C1D18BE7-A2CB-6D43-8C5C-4DA5FBC7B992}"/>
            </a:ext>
          </a:extLst>
        </xdr:cNvPr>
        <xdr:cNvSpPr>
          <a:spLocks noChangeArrowheads="1"/>
        </xdr:cNvSpPr>
      </xdr:nvSpPr>
      <xdr:spPr bwMode="auto">
        <a:xfrm>
          <a:off x="2616200" y="15443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395287</xdr:colOff>
      <xdr:row>61</xdr:row>
      <xdr:rowOff>355600</xdr:rowOff>
    </xdr:to>
    <xdr:sp macro="" textlink="">
      <xdr:nvSpPr>
        <xdr:cNvPr id="5978" name="Object 16" hidden="1">
          <a:extLst>
            <a:ext uri="{FF2B5EF4-FFF2-40B4-BE49-F238E27FC236}">
              <a16:creationId xmlns:a16="http://schemas.microsoft.com/office/drawing/2014/main" id="{C9D9B73C-7F1C-CD4F-97BF-AE3EFC807024}"/>
            </a:ext>
          </a:extLst>
        </xdr:cNvPr>
        <xdr:cNvSpPr>
          <a:spLocks noChangeArrowheads="1"/>
        </xdr:cNvSpPr>
      </xdr:nvSpPr>
      <xdr:spPr bwMode="auto">
        <a:xfrm>
          <a:off x="2616200" y="15443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395287</xdr:colOff>
      <xdr:row>61</xdr:row>
      <xdr:rowOff>355600</xdr:rowOff>
    </xdr:to>
    <xdr:sp macro="" textlink="">
      <xdr:nvSpPr>
        <xdr:cNvPr id="5979" name="Object 16" hidden="1">
          <a:extLst>
            <a:ext uri="{FF2B5EF4-FFF2-40B4-BE49-F238E27FC236}">
              <a16:creationId xmlns:a16="http://schemas.microsoft.com/office/drawing/2014/main" id="{368CBC13-4F11-FD41-9BC7-1DFAE7944903}"/>
            </a:ext>
          </a:extLst>
        </xdr:cNvPr>
        <xdr:cNvSpPr>
          <a:spLocks noChangeArrowheads="1"/>
        </xdr:cNvSpPr>
      </xdr:nvSpPr>
      <xdr:spPr bwMode="auto">
        <a:xfrm>
          <a:off x="2616200" y="15443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395287</xdr:colOff>
      <xdr:row>61</xdr:row>
      <xdr:rowOff>355600</xdr:rowOff>
    </xdr:to>
    <xdr:sp macro="" textlink="">
      <xdr:nvSpPr>
        <xdr:cNvPr id="5980" name="Object 16" hidden="1">
          <a:extLst>
            <a:ext uri="{FF2B5EF4-FFF2-40B4-BE49-F238E27FC236}">
              <a16:creationId xmlns:a16="http://schemas.microsoft.com/office/drawing/2014/main" id="{AE497886-7D2A-D047-AF8E-A681B907F821}"/>
            </a:ext>
          </a:extLst>
        </xdr:cNvPr>
        <xdr:cNvSpPr>
          <a:spLocks noChangeArrowheads="1"/>
        </xdr:cNvSpPr>
      </xdr:nvSpPr>
      <xdr:spPr bwMode="auto">
        <a:xfrm>
          <a:off x="2616200" y="15443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60</xdr:row>
      <xdr:rowOff>0</xdr:rowOff>
    </xdr:from>
    <xdr:to>
      <xdr:col>2</xdr:col>
      <xdr:colOff>596900</xdr:colOff>
      <xdr:row>60</xdr:row>
      <xdr:rowOff>266700</xdr:rowOff>
    </xdr:to>
    <xdr:sp macro="" textlink="">
      <xdr:nvSpPr>
        <xdr:cNvPr id="5981" name="Object 16" hidden="1">
          <a:extLst>
            <a:ext uri="{FF2B5EF4-FFF2-40B4-BE49-F238E27FC236}">
              <a16:creationId xmlns:a16="http://schemas.microsoft.com/office/drawing/2014/main" id="{785CDF71-53F5-CD4B-9EC3-8D0632BFDF60}"/>
            </a:ext>
          </a:extLst>
        </xdr:cNvPr>
        <xdr:cNvSpPr>
          <a:spLocks noChangeArrowheads="1"/>
        </xdr:cNvSpPr>
      </xdr:nvSpPr>
      <xdr:spPr bwMode="auto">
        <a:xfrm>
          <a:off x="-355600" y="14947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60</xdr:row>
      <xdr:rowOff>0</xdr:rowOff>
    </xdr:from>
    <xdr:to>
      <xdr:col>2</xdr:col>
      <xdr:colOff>596900</xdr:colOff>
      <xdr:row>60</xdr:row>
      <xdr:rowOff>241300</xdr:rowOff>
    </xdr:to>
    <xdr:sp macro="" textlink="">
      <xdr:nvSpPr>
        <xdr:cNvPr id="5982" name="Object 16" hidden="1">
          <a:extLst>
            <a:ext uri="{FF2B5EF4-FFF2-40B4-BE49-F238E27FC236}">
              <a16:creationId xmlns:a16="http://schemas.microsoft.com/office/drawing/2014/main" id="{59D2101E-459B-D84E-88C2-76EE5A00189B}"/>
            </a:ext>
          </a:extLst>
        </xdr:cNvPr>
        <xdr:cNvSpPr>
          <a:spLocks noChangeArrowheads="1"/>
        </xdr:cNvSpPr>
      </xdr:nvSpPr>
      <xdr:spPr bwMode="auto">
        <a:xfrm>
          <a:off x="-355600" y="14947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60</xdr:row>
      <xdr:rowOff>0</xdr:rowOff>
    </xdr:from>
    <xdr:to>
      <xdr:col>2</xdr:col>
      <xdr:colOff>596900</xdr:colOff>
      <xdr:row>60</xdr:row>
      <xdr:rowOff>266700</xdr:rowOff>
    </xdr:to>
    <xdr:sp macro="" textlink="">
      <xdr:nvSpPr>
        <xdr:cNvPr id="5983" name="Object 16" hidden="1">
          <a:extLst>
            <a:ext uri="{FF2B5EF4-FFF2-40B4-BE49-F238E27FC236}">
              <a16:creationId xmlns:a16="http://schemas.microsoft.com/office/drawing/2014/main" id="{5F7020CA-24CD-5A45-BD2F-5361FE7B41B2}"/>
            </a:ext>
          </a:extLst>
        </xdr:cNvPr>
        <xdr:cNvSpPr>
          <a:spLocks noChangeArrowheads="1"/>
        </xdr:cNvSpPr>
      </xdr:nvSpPr>
      <xdr:spPr bwMode="auto">
        <a:xfrm>
          <a:off x="-355600" y="14947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60</xdr:row>
      <xdr:rowOff>0</xdr:rowOff>
    </xdr:from>
    <xdr:to>
      <xdr:col>2</xdr:col>
      <xdr:colOff>596900</xdr:colOff>
      <xdr:row>60</xdr:row>
      <xdr:rowOff>241300</xdr:rowOff>
    </xdr:to>
    <xdr:sp macro="" textlink="">
      <xdr:nvSpPr>
        <xdr:cNvPr id="5984" name="Object 16" hidden="1">
          <a:extLst>
            <a:ext uri="{FF2B5EF4-FFF2-40B4-BE49-F238E27FC236}">
              <a16:creationId xmlns:a16="http://schemas.microsoft.com/office/drawing/2014/main" id="{13F6B6BD-4FDC-634B-9038-4A11354EB4C8}"/>
            </a:ext>
          </a:extLst>
        </xdr:cNvPr>
        <xdr:cNvSpPr>
          <a:spLocks noChangeArrowheads="1"/>
        </xdr:cNvSpPr>
      </xdr:nvSpPr>
      <xdr:spPr bwMode="auto">
        <a:xfrm>
          <a:off x="-355600" y="14947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266700</xdr:rowOff>
    </xdr:to>
    <xdr:sp macro="" textlink="">
      <xdr:nvSpPr>
        <xdr:cNvPr id="5985" name="Object 16" hidden="1">
          <a:extLst>
            <a:ext uri="{FF2B5EF4-FFF2-40B4-BE49-F238E27FC236}">
              <a16:creationId xmlns:a16="http://schemas.microsoft.com/office/drawing/2014/main" id="{3F030C7C-7D7E-4B49-BB7F-D6B681D33D32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241300</xdr:rowOff>
    </xdr:to>
    <xdr:sp macro="" textlink="">
      <xdr:nvSpPr>
        <xdr:cNvPr id="5986" name="Object 16" hidden="1">
          <a:extLst>
            <a:ext uri="{FF2B5EF4-FFF2-40B4-BE49-F238E27FC236}">
              <a16:creationId xmlns:a16="http://schemas.microsoft.com/office/drawing/2014/main" id="{05561539-7DDF-734B-BAB3-EA404A9ABC0E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266700</xdr:rowOff>
    </xdr:to>
    <xdr:sp macro="" textlink="">
      <xdr:nvSpPr>
        <xdr:cNvPr id="5987" name="Object 16" hidden="1">
          <a:extLst>
            <a:ext uri="{FF2B5EF4-FFF2-40B4-BE49-F238E27FC236}">
              <a16:creationId xmlns:a16="http://schemas.microsoft.com/office/drawing/2014/main" id="{5670A534-B313-B844-BDA5-CFB40F0687A5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59</xdr:row>
      <xdr:rowOff>0</xdr:rowOff>
    </xdr:from>
    <xdr:to>
      <xdr:col>2</xdr:col>
      <xdr:colOff>596900</xdr:colOff>
      <xdr:row>59</xdr:row>
      <xdr:rowOff>241300</xdr:rowOff>
    </xdr:to>
    <xdr:sp macro="" textlink="">
      <xdr:nvSpPr>
        <xdr:cNvPr id="5988" name="Object 16" hidden="1">
          <a:extLst>
            <a:ext uri="{FF2B5EF4-FFF2-40B4-BE49-F238E27FC236}">
              <a16:creationId xmlns:a16="http://schemas.microsoft.com/office/drawing/2014/main" id="{A2F1CE26-9DB3-7745-9BAD-7DF8B31AB0B6}"/>
            </a:ext>
          </a:extLst>
        </xdr:cNvPr>
        <xdr:cNvSpPr>
          <a:spLocks noChangeArrowheads="1"/>
        </xdr:cNvSpPr>
      </xdr:nvSpPr>
      <xdr:spPr bwMode="auto">
        <a:xfrm>
          <a:off x="-355600" y="14566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61</xdr:row>
      <xdr:rowOff>0</xdr:rowOff>
    </xdr:from>
    <xdr:to>
      <xdr:col>2</xdr:col>
      <xdr:colOff>596900</xdr:colOff>
      <xdr:row>61</xdr:row>
      <xdr:rowOff>266700</xdr:rowOff>
    </xdr:to>
    <xdr:sp macro="" textlink="">
      <xdr:nvSpPr>
        <xdr:cNvPr id="5989" name="Object 16" hidden="1">
          <a:extLst>
            <a:ext uri="{FF2B5EF4-FFF2-40B4-BE49-F238E27FC236}">
              <a16:creationId xmlns:a16="http://schemas.microsoft.com/office/drawing/2014/main" id="{2B5747D5-271E-B949-A696-44AE06102D85}"/>
            </a:ext>
          </a:extLst>
        </xdr:cNvPr>
        <xdr:cNvSpPr>
          <a:spLocks noChangeArrowheads="1"/>
        </xdr:cNvSpPr>
      </xdr:nvSpPr>
      <xdr:spPr bwMode="auto">
        <a:xfrm>
          <a:off x="-355600" y="15328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61</xdr:row>
      <xdr:rowOff>0</xdr:rowOff>
    </xdr:from>
    <xdr:to>
      <xdr:col>2</xdr:col>
      <xdr:colOff>596900</xdr:colOff>
      <xdr:row>61</xdr:row>
      <xdr:rowOff>241300</xdr:rowOff>
    </xdr:to>
    <xdr:sp macro="" textlink="">
      <xdr:nvSpPr>
        <xdr:cNvPr id="5990" name="Object 16" hidden="1">
          <a:extLst>
            <a:ext uri="{FF2B5EF4-FFF2-40B4-BE49-F238E27FC236}">
              <a16:creationId xmlns:a16="http://schemas.microsoft.com/office/drawing/2014/main" id="{B0F3E18E-34A3-3B42-B9FF-A0597777FBF7}"/>
            </a:ext>
          </a:extLst>
        </xdr:cNvPr>
        <xdr:cNvSpPr>
          <a:spLocks noChangeArrowheads="1"/>
        </xdr:cNvSpPr>
      </xdr:nvSpPr>
      <xdr:spPr bwMode="auto">
        <a:xfrm>
          <a:off x="-355600" y="15328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61</xdr:row>
      <xdr:rowOff>0</xdr:rowOff>
    </xdr:from>
    <xdr:to>
      <xdr:col>2</xdr:col>
      <xdr:colOff>596900</xdr:colOff>
      <xdr:row>61</xdr:row>
      <xdr:rowOff>266700</xdr:rowOff>
    </xdr:to>
    <xdr:sp macro="" textlink="">
      <xdr:nvSpPr>
        <xdr:cNvPr id="5991" name="Object 16" hidden="1">
          <a:extLst>
            <a:ext uri="{FF2B5EF4-FFF2-40B4-BE49-F238E27FC236}">
              <a16:creationId xmlns:a16="http://schemas.microsoft.com/office/drawing/2014/main" id="{F8445E42-3CB2-7744-B92A-5195F586CB5C}"/>
            </a:ext>
          </a:extLst>
        </xdr:cNvPr>
        <xdr:cNvSpPr>
          <a:spLocks noChangeArrowheads="1"/>
        </xdr:cNvSpPr>
      </xdr:nvSpPr>
      <xdr:spPr bwMode="auto">
        <a:xfrm>
          <a:off x="-355600" y="15328900"/>
          <a:ext cx="1447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-355600</xdr:colOff>
      <xdr:row>61</xdr:row>
      <xdr:rowOff>0</xdr:rowOff>
    </xdr:from>
    <xdr:to>
      <xdr:col>2</xdr:col>
      <xdr:colOff>596900</xdr:colOff>
      <xdr:row>61</xdr:row>
      <xdr:rowOff>241300</xdr:rowOff>
    </xdr:to>
    <xdr:sp macro="" textlink="">
      <xdr:nvSpPr>
        <xdr:cNvPr id="5992" name="Object 16" hidden="1">
          <a:extLst>
            <a:ext uri="{FF2B5EF4-FFF2-40B4-BE49-F238E27FC236}">
              <a16:creationId xmlns:a16="http://schemas.microsoft.com/office/drawing/2014/main" id="{4FBA3639-4C9F-4C47-BE15-C410E7DC3DFC}"/>
            </a:ext>
          </a:extLst>
        </xdr:cNvPr>
        <xdr:cNvSpPr>
          <a:spLocks noChangeArrowheads="1"/>
        </xdr:cNvSpPr>
      </xdr:nvSpPr>
      <xdr:spPr bwMode="auto">
        <a:xfrm>
          <a:off x="-355600" y="15328900"/>
          <a:ext cx="1447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3911600</xdr:colOff>
      <xdr:row>18</xdr:row>
      <xdr:rowOff>0</xdr:rowOff>
    </xdr:from>
    <xdr:ext cx="1071336" cy="239486"/>
    <xdr:sp macro="" textlink="">
      <xdr:nvSpPr>
        <xdr:cNvPr id="634" name="Object 16" hidden="1">
          <a:extLst>
            <a:ext uri="{FF2B5EF4-FFF2-40B4-BE49-F238E27FC236}">
              <a16:creationId xmlns:a16="http://schemas.microsoft.com/office/drawing/2014/main" id="{8087A77B-7B31-4D5E-AAD6-527AFA5895F0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18</xdr:row>
      <xdr:rowOff>0</xdr:rowOff>
    </xdr:from>
    <xdr:ext cx="1071336" cy="214086"/>
    <xdr:sp macro="" textlink="">
      <xdr:nvSpPr>
        <xdr:cNvPr id="635" name="Object 16" hidden="1">
          <a:extLst>
            <a:ext uri="{FF2B5EF4-FFF2-40B4-BE49-F238E27FC236}">
              <a16:creationId xmlns:a16="http://schemas.microsoft.com/office/drawing/2014/main" id="{8AA43D2E-0CD5-41C2-9401-7F207D0A373F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19</xdr:row>
      <xdr:rowOff>0</xdr:rowOff>
    </xdr:from>
    <xdr:ext cx="1071336" cy="239486"/>
    <xdr:sp macro="" textlink="">
      <xdr:nvSpPr>
        <xdr:cNvPr id="636" name="Object 16" hidden="1">
          <a:extLst>
            <a:ext uri="{FF2B5EF4-FFF2-40B4-BE49-F238E27FC236}">
              <a16:creationId xmlns:a16="http://schemas.microsoft.com/office/drawing/2014/main" id="{278D8F3F-2270-43A2-9E0E-108C980DECCE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19</xdr:row>
      <xdr:rowOff>0</xdr:rowOff>
    </xdr:from>
    <xdr:ext cx="1071336" cy="214086"/>
    <xdr:sp macro="" textlink="">
      <xdr:nvSpPr>
        <xdr:cNvPr id="637" name="Object 16" hidden="1">
          <a:extLst>
            <a:ext uri="{FF2B5EF4-FFF2-40B4-BE49-F238E27FC236}">
              <a16:creationId xmlns:a16="http://schemas.microsoft.com/office/drawing/2014/main" id="{6E25FC04-0CAE-4E85-B286-422CC88CD564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20</xdr:row>
      <xdr:rowOff>0</xdr:rowOff>
    </xdr:from>
    <xdr:ext cx="1071336" cy="239486"/>
    <xdr:sp macro="" textlink="">
      <xdr:nvSpPr>
        <xdr:cNvPr id="638" name="Object 16" hidden="1">
          <a:extLst>
            <a:ext uri="{FF2B5EF4-FFF2-40B4-BE49-F238E27FC236}">
              <a16:creationId xmlns:a16="http://schemas.microsoft.com/office/drawing/2014/main" id="{BFDCED5A-33FB-4FE5-BE6B-E8D6710B804D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20</xdr:row>
      <xdr:rowOff>0</xdr:rowOff>
    </xdr:from>
    <xdr:ext cx="1071336" cy="214086"/>
    <xdr:sp macro="" textlink="">
      <xdr:nvSpPr>
        <xdr:cNvPr id="639" name="Object 16" hidden="1">
          <a:extLst>
            <a:ext uri="{FF2B5EF4-FFF2-40B4-BE49-F238E27FC236}">
              <a16:creationId xmlns:a16="http://schemas.microsoft.com/office/drawing/2014/main" id="{346E9645-B5D6-450C-B6E1-BF3FCBE343CB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20</xdr:row>
      <xdr:rowOff>0</xdr:rowOff>
    </xdr:from>
    <xdr:ext cx="1071336" cy="239486"/>
    <xdr:sp macro="" textlink="">
      <xdr:nvSpPr>
        <xdr:cNvPr id="640" name="Object 16" hidden="1">
          <a:extLst>
            <a:ext uri="{FF2B5EF4-FFF2-40B4-BE49-F238E27FC236}">
              <a16:creationId xmlns:a16="http://schemas.microsoft.com/office/drawing/2014/main" id="{B4CB0898-13CF-4497-8C81-F56597BA03D2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20</xdr:row>
      <xdr:rowOff>0</xdr:rowOff>
    </xdr:from>
    <xdr:ext cx="1071336" cy="214086"/>
    <xdr:sp macro="" textlink="">
      <xdr:nvSpPr>
        <xdr:cNvPr id="641" name="Object 16" hidden="1">
          <a:extLst>
            <a:ext uri="{FF2B5EF4-FFF2-40B4-BE49-F238E27FC236}">
              <a16:creationId xmlns:a16="http://schemas.microsoft.com/office/drawing/2014/main" id="{6D3DC9A8-5FDC-4143-A358-C192FA4607CF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21</xdr:row>
      <xdr:rowOff>0</xdr:rowOff>
    </xdr:from>
    <xdr:ext cx="1071336" cy="239486"/>
    <xdr:sp macro="" textlink="">
      <xdr:nvSpPr>
        <xdr:cNvPr id="642" name="Object 16" hidden="1">
          <a:extLst>
            <a:ext uri="{FF2B5EF4-FFF2-40B4-BE49-F238E27FC236}">
              <a16:creationId xmlns:a16="http://schemas.microsoft.com/office/drawing/2014/main" id="{80D21660-0CB2-49C8-BE73-7BAB7E3024A2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21</xdr:row>
      <xdr:rowOff>0</xdr:rowOff>
    </xdr:from>
    <xdr:ext cx="1071336" cy="214086"/>
    <xdr:sp macro="" textlink="">
      <xdr:nvSpPr>
        <xdr:cNvPr id="643" name="Object 16" hidden="1">
          <a:extLst>
            <a:ext uri="{FF2B5EF4-FFF2-40B4-BE49-F238E27FC236}">
              <a16:creationId xmlns:a16="http://schemas.microsoft.com/office/drawing/2014/main" id="{C3D288B9-14AB-46CF-8776-412B5B491955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24</xdr:row>
      <xdr:rowOff>0</xdr:rowOff>
    </xdr:from>
    <xdr:ext cx="1071336" cy="239486"/>
    <xdr:sp macro="" textlink="">
      <xdr:nvSpPr>
        <xdr:cNvPr id="644" name="Object 16" hidden="1">
          <a:extLst>
            <a:ext uri="{FF2B5EF4-FFF2-40B4-BE49-F238E27FC236}">
              <a16:creationId xmlns:a16="http://schemas.microsoft.com/office/drawing/2014/main" id="{FAB6B6ED-1A86-48BF-8943-16592597C7D0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24</xdr:row>
      <xdr:rowOff>0</xdr:rowOff>
    </xdr:from>
    <xdr:ext cx="1071336" cy="214086"/>
    <xdr:sp macro="" textlink="">
      <xdr:nvSpPr>
        <xdr:cNvPr id="645" name="Object 16" hidden="1">
          <a:extLst>
            <a:ext uri="{FF2B5EF4-FFF2-40B4-BE49-F238E27FC236}">
              <a16:creationId xmlns:a16="http://schemas.microsoft.com/office/drawing/2014/main" id="{9828622B-BC09-4E46-A5DA-623FC489EE0C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25</xdr:row>
      <xdr:rowOff>0</xdr:rowOff>
    </xdr:from>
    <xdr:ext cx="1071336" cy="239486"/>
    <xdr:sp macro="" textlink="">
      <xdr:nvSpPr>
        <xdr:cNvPr id="646" name="Object 16" hidden="1">
          <a:extLst>
            <a:ext uri="{FF2B5EF4-FFF2-40B4-BE49-F238E27FC236}">
              <a16:creationId xmlns:a16="http://schemas.microsoft.com/office/drawing/2014/main" id="{8A037F47-8FC2-4C84-8DC5-F744ECA67C42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25</xdr:row>
      <xdr:rowOff>0</xdr:rowOff>
    </xdr:from>
    <xdr:ext cx="1071336" cy="214086"/>
    <xdr:sp macro="" textlink="">
      <xdr:nvSpPr>
        <xdr:cNvPr id="647" name="Object 16" hidden="1">
          <a:extLst>
            <a:ext uri="{FF2B5EF4-FFF2-40B4-BE49-F238E27FC236}">
              <a16:creationId xmlns:a16="http://schemas.microsoft.com/office/drawing/2014/main" id="{6231E444-8630-49F5-B06D-85AE4DA76A57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42</xdr:row>
      <xdr:rowOff>0</xdr:rowOff>
    </xdr:from>
    <xdr:ext cx="1071336" cy="239486"/>
    <xdr:sp macro="" textlink="">
      <xdr:nvSpPr>
        <xdr:cNvPr id="648" name="Object 16" hidden="1">
          <a:extLst>
            <a:ext uri="{FF2B5EF4-FFF2-40B4-BE49-F238E27FC236}">
              <a16:creationId xmlns:a16="http://schemas.microsoft.com/office/drawing/2014/main" id="{56E0921B-5D21-4229-B8C7-57002AD2CF82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42</xdr:row>
      <xdr:rowOff>0</xdr:rowOff>
    </xdr:from>
    <xdr:ext cx="1071336" cy="214086"/>
    <xdr:sp macro="" textlink="">
      <xdr:nvSpPr>
        <xdr:cNvPr id="649" name="Object 16" hidden="1">
          <a:extLst>
            <a:ext uri="{FF2B5EF4-FFF2-40B4-BE49-F238E27FC236}">
              <a16:creationId xmlns:a16="http://schemas.microsoft.com/office/drawing/2014/main" id="{E78C5191-C2B5-4A0D-9207-D2C3F3B1E951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43</xdr:row>
      <xdr:rowOff>0</xdr:rowOff>
    </xdr:from>
    <xdr:ext cx="1071336" cy="239486"/>
    <xdr:sp macro="" textlink="">
      <xdr:nvSpPr>
        <xdr:cNvPr id="650" name="Object 16" hidden="1">
          <a:extLst>
            <a:ext uri="{FF2B5EF4-FFF2-40B4-BE49-F238E27FC236}">
              <a16:creationId xmlns:a16="http://schemas.microsoft.com/office/drawing/2014/main" id="{FDFE53D8-F12B-4AD2-9F3B-5D0305555106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43</xdr:row>
      <xdr:rowOff>0</xdr:rowOff>
    </xdr:from>
    <xdr:ext cx="1071336" cy="214086"/>
    <xdr:sp macro="" textlink="">
      <xdr:nvSpPr>
        <xdr:cNvPr id="651" name="Object 16" hidden="1">
          <a:extLst>
            <a:ext uri="{FF2B5EF4-FFF2-40B4-BE49-F238E27FC236}">
              <a16:creationId xmlns:a16="http://schemas.microsoft.com/office/drawing/2014/main" id="{167D5784-F78D-45CC-938F-DC03BA0168D2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56</xdr:row>
      <xdr:rowOff>0</xdr:rowOff>
    </xdr:from>
    <xdr:ext cx="1071336" cy="239486"/>
    <xdr:sp macro="" textlink="">
      <xdr:nvSpPr>
        <xdr:cNvPr id="652" name="Object 16" hidden="1">
          <a:extLst>
            <a:ext uri="{FF2B5EF4-FFF2-40B4-BE49-F238E27FC236}">
              <a16:creationId xmlns:a16="http://schemas.microsoft.com/office/drawing/2014/main" id="{7605105F-C26D-4EE1-A57E-574101A9FCD5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56</xdr:row>
      <xdr:rowOff>0</xdr:rowOff>
    </xdr:from>
    <xdr:ext cx="1071336" cy="214086"/>
    <xdr:sp macro="" textlink="">
      <xdr:nvSpPr>
        <xdr:cNvPr id="653" name="Object 16" hidden="1">
          <a:extLst>
            <a:ext uri="{FF2B5EF4-FFF2-40B4-BE49-F238E27FC236}">
              <a16:creationId xmlns:a16="http://schemas.microsoft.com/office/drawing/2014/main" id="{75ABCD21-1F41-4C05-A62C-D60A7C27F000}"/>
            </a:ext>
          </a:extLst>
        </xdr:cNvPr>
        <xdr:cNvSpPr>
          <a:spLocks noChangeArrowheads="1"/>
        </xdr:cNvSpPr>
      </xdr:nvSpPr>
      <xdr:spPr bwMode="auto">
        <a:xfrm>
          <a:off x="430893" y="4830536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57</xdr:row>
      <xdr:rowOff>0</xdr:rowOff>
    </xdr:from>
    <xdr:ext cx="1071336" cy="239486"/>
    <xdr:sp macro="" textlink="">
      <xdr:nvSpPr>
        <xdr:cNvPr id="654" name="Object 16" hidden="1">
          <a:extLst>
            <a:ext uri="{FF2B5EF4-FFF2-40B4-BE49-F238E27FC236}">
              <a16:creationId xmlns:a16="http://schemas.microsoft.com/office/drawing/2014/main" id="{C7AB13C9-5A8C-4942-B186-301E7A22E736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57</xdr:row>
      <xdr:rowOff>0</xdr:rowOff>
    </xdr:from>
    <xdr:ext cx="1071336" cy="214086"/>
    <xdr:sp macro="" textlink="">
      <xdr:nvSpPr>
        <xdr:cNvPr id="655" name="Object 16" hidden="1">
          <a:extLst>
            <a:ext uri="{FF2B5EF4-FFF2-40B4-BE49-F238E27FC236}">
              <a16:creationId xmlns:a16="http://schemas.microsoft.com/office/drawing/2014/main" id="{5D8335CA-3318-44DC-BFAC-B5003D32913C}"/>
            </a:ext>
          </a:extLst>
        </xdr:cNvPr>
        <xdr:cNvSpPr>
          <a:spLocks noChangeArrowheads="1"/>
        </xdr:cNvSpPr>
      </xdr:nvSpPr>
      <xdr:spPr bwMode="auto">
        <a:xfrm>
          <a:off x="430893" y="4993821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27000"/>
    <xdr:sp macro="" textlink="">
      <xdr:nvSpPr>
        <xdr:cNvPr id="712" name="Object 16" hidden="1">
          <a:extLst>
            <a:ext uri="{FF2B5EF4-FFF2-40B4-BE49-F238E27FC236}">
              <a16:creationId xmlns:a16="http://schemas.microsoft.com/office/drawing/2014/main" id="{93013117-1BCC-428A-9B5A-E7F885909079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14300"/>
    <xdr:sp macro="" textlink="">
      <xdr:nvSpPr>
        <xdr:cNvPr id="713" name="Object 16" hidden="1">
          <a:extLst>
            <a:ext uri="{FF2B5EF4-FFF2-40B4-BE49-F238E27FC236}">
              <a16:creationId xmlns:a16="http://schemas.microsoft.com/office/drawing/2014/main" id="{D0D925DB-C552-49C7-A61B-9EFC89EAEC9D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27000"/>
    <xdr:sp macro="" textlink="">
      <xdr:nvSpPr>
        <xdr:cNvPr id="714" name="Object 16" hidden="1">
          <a:extLst>
            <a:ext uri="{FF2B5EF4-FFF2-40B4-BE49-F238E27FC236}">
              <a16:creationId xmlns:a16="http://schemas.microsoft.com/office/drawing/2014/main" id="{81A52471-32F1-4A0E-9746-2DE02CDAC4AB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14300"/>
    <xdr:sp macro="" textlink="">
      <xdr:nvSpPr>
        <xdr:cNvPr id="715" name="Object 16" hidden="1">
          <a:extLst>
            <a:ext uri="{FF2B5EF4-FFF2-40B4-BE49-F238E27FC236}">
              <a16:creationId xmlns:a16="http://schemas.microsoft.com/office/drawing/2014/main" id="{0B805B29-A74B-41D3-896B-9A7E67EDBD02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49</xdr:row>
      <xdr:rowOff>0</xdr:rowOff>
    </xdr:from>
    <xdr:ext cx="1066800" cy="266700"/>
    <xdr:sp macro="" textlink="">
      <xdr:nvSpPr>
        <xdr:cNvPr id="716" name="Object 16" hidden="1">
          <a:extLst>
            <a:ext uri="{FF2B5EF4-FFF2-40B4-BE49-F238E27FC236}">
              <a16:creationId xmlns:a16="http://schemas.microsoft.com/office/drawing/2014/main" id="{4530F9A6-A98D-4D29-9F40-F16C64C2626C}"/>
            </a:ext>
          </a:extLst>
        </xdr:cNvPr>
        <xdr:cNvSpPr>
          <a:spLocks noChangeArrowheads="1"/>
        </xdr:cNvSpPr>
      </xdr:nvSpPr>
      <xdr:spPr bwMode="auto">
        <a:xfrm>
          <a:off x="436563" y="9921875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49</xdr:row>
      <xdr:rowOff>0</xdr:rowOff>
    </xdr:from>
    <xdr:ext cx="1066800" cy="241300"/>
    <xdr:sp macro="" textlink="">
      <xdr:nvSpPr>
        <xdr:cNvPr id="717" name="Object 16" hidden="1">
          <a:extLst>
            <a:ext uri="{FF2B5EF4-FFF2-40B4-BE49-F238E27FC236}">
              <a16:creationId xmlns:a16="http://schemas.microsoft.com/office/drawing/2014/main" id="{5AC69358-3924-46B5-936B-0DEBB9B752FD}"/>
            </a:ext>
          </a:extLst>
        </xdr:cNvPr>
        <xdr:cNvSpPr>
          <a:spLocks noChangeArrowheads="1"/>
        </xdr:cNvSpPr>
      </xdr:nvSpPr>
      <xdr:spPr bwMode="auto">
        <a:xfrm>
          <a:off x="436563" y="9921875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45</xdr:row>
      <xdr:rowOff>0</xdr:rowOff>
    </xdr:from>
    <xdr:ext cx="1066800" cy="127000"/>
    <xdr:sp macro="" textlink="">
      <xdr:nvSpPr>
        <xdr:cNvPr id="718" name="Object 16" hidden="1">
          <a:extLst>
            <a:ext uri="{FF2B5EF4-FFF2-40B4-BE49-F238E27FC236}">
              <a16:creationId xmlns:a16="http://schemas.microsoft.com/office/drawing/2014/main" id="{C456B47C-36AC-4A75-B8AC-3ACD9B13F0A1}"/>
            </a:ext>
          </a:extLst>
        </xdr:cNvPr>
        <xdr:cNvSpPr>
          <a:spLocks noChangeArrowheads="1"/>
        </xdr:cNvSpPr>
      </xdr:nvSpPr>
      <xdr:spPr bwMode="auto">
        <a:xfrm>
          <a:off x="436563" y="8429625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45</xdr:row>
      <xdr:rowOff>0</xdr:rowOff>
    </xdr:from>
    <xdr:ext cx="1066800" cy="114300"/>
    <xdr:sp macro="" textlink="">
      <xdr:nvSpPr>
        <xdr:cNvPr id="719" name="Object 16" hidden="1">
          <a:extLst>
            <a:ext uri="{FF2B5EF4-FFF2-40B4-BE49-F238E27FC236}">
              <a16:creationId xmlns:a16="http://schemas.microsoft.com/office/drawing/2014/main" id="{39E9BBAB-792B-4C33-9C36-89576FCCBBBB}"/>
            </a:ext>
          </a:extLst>
        </xdr:cNvPr>
        <xdr:cNvSpPr>
          <a:spLocks noChangeArrowheads="1"/>
        </xdr:cNvSpPr>
      </xdr:nvSpPr>
      <xdr:spPr bwMode="auto">
        <a:xfrm>
          <a:off x="436563" y="8429625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51</xdr:row>
      <xdr:rowOff>0</xdr:rowOff>
    </xdr:from>
    <xdr:ext cx="1066800" cy="266700"/>
    <xdr:sp macro="" textlink="">
      <xdr:nvSpPr>
        <xdr:cNvPr id="720" name="Object 16" hidden="1">
          <a:extLst>
            <a:ext uri="{FF2B5EF4-FFF2-40B4-BE49-F238E27FC236}">
              <a16:creationId xmlns:a16="http://schemas.microsoft.com/office/drawing/2014/main" id="{C18B172C-8F91-4C58-A0DA-FC801BE868F8}"/>
            </a:ext>
          </a:extLst>
        </xdr:cNvPr>
        <xdr:cNvSpPr>
          <a:spLocks noChangeArrowheads="1"/>
        </xdr:cNvSpPr>
      </xdr:nvSpPr>
      <xdr:spPr bwMode="auto">
        <a:xfrm>
          <a:off x="436563" y="10342563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51</xdr:row>
      <xdr:rowOff>0</xdr:rowOff>
    </xdr:from>
    <xdr:ext cx="1066800" cy="241300"/>
    <xdr:sp macro="" textlink="">
      <xdr:nvSpPr>
        <xdr:cNvPr id="721" name="Object 16" hidden="1">
          <a:extLst>
            <a:ext uri="{FF2B5EF4-FFF2-40B4-BE49-F238E27FC236}">
              <a16:creationId xmlns:a16="http://schemas.microsoft.com/office/drawing/2014/main" id="{498A9E51-2648-49D5-8661-4C470EC0E0DE}"/>
            </a:ext>
          </a:extLst>
        </xdr:cNvPr>
        <xdr:cNvSpPr>
          <a:spLocks noChangeArrowheads="1"/>
        </xdr:cNvSpPr>
      </xdr:nvSpPr>
      <xdr:spPr bwMode="auto">
        <a:xfrm>
          <a:off x="436563" y="10342563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45</xdr:row>
      <xdr:rowOff>0</xdr:rowOff>
    </xdr:from>
    <xdr:ext cx="1066800" cy="127000"/>
    <xdr:sp macro="" textlink="">
      <xdr:nvSpPr>
        <xdr:cNvPr id="722" name="Object 16" hidden="1">
          <a:extLst>
            <a:ext uri="{FF2B5EF4-FFF2-40B4-BE49-F238E27FC236}">
              <a16:creationId xmlns:a16="http://schemas.microsoft.com/office/drawing/2014/main" id="{DE2FE4E6-926C-46CD-8381-BDE746CBC4AC}"/>
            </a:ext>
          </a:extLst>
        </xdr:cNvPr>
        <xdr:cNvSpPr>
          <a:spLocks noChangeArrowheads="1"/>
        </xdr:cNvSpPr>
      </xdr:nvSpPr>
      <xdr:spPr bwMode="auto">
        <a:xfrm>
          <a:off x="436563" y="8429625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45</xdr:row>
      <xdr:rowOff>0</xdr:rowOff>
    </xdr:from>
    <xdr:ext cx="1066800" cy="114300"/>
    <xdr:sp macro="" textlink="">
      <xdr:nvSpPr>
        <xdr:cNvPr id="723" name="Object 16" hidden="1">
          <a:extLst>
            <a:ext uri="{FF2B5EF4-FFF2-40B4-BE49-F238E27FC236}">
              <a16:creationId xmlns:a16="http://schemas.microsoft.com/office/drawing/2014/main" id="{8508BA33-BF6E-4E6D-A107-8E11FDD8B7A8}"/>
            </a:ext>
          </a:extLst>
        </xdr:cNvPr>
        <xdr:cNvSpPr>
          <a:spLocks noChangeArrowheads="1"/>
        </xdr:cNvSpPr>
      </xdr:nvSpPr>
      <xdr:spPr bwMode="auto">
        <a:xfrm>
          <a:off x="436563" y="8429625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27000"/>
    <xdr:sp macro="" textlink="">
      <xdr:nvSpPr>
        <xdr:cNvPr id="724" name="Object 16" hidden="1">
          <a:extLst>
            <a:ext uri="{FF2B5EF4-FFF2-40B4-BE49-F238E27FC236}">
              <a16:creationId xmlns:a16="http://schemas.microsoft.com/office/drawing/2014/main" id="{80A98E8E-13F5-45D3-96FC-D3833032FC72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14300"/>
    <xdr:sp macro="" textlink="">
      <xdr:nvSpPr>
        <xdr:cNvPr id="725" name="Object 16" hidden="1">
          <a:extLst>
            <a:ext uri="{FF2B5EF4-FFF2-40B4-BE49-F238E27FC236}">
              <a16:creationId xmlns:a16="http://schemas.microsoft.com/office/drawing/2014/main" id="{AE380836-4CB5-4D12-AC61-559F891AA70A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27000"/>
    <xdr:sp macro="" textlink="">
      <xdr:nvSpPr>
        <xdr:cNvPr id="726" name="Object 16" hidden="1">
          <a:extLst>
            <a:ext uri="{FF2B5EF4-FFF2-40B4-BE49-F238E27FC236}">
              <a16:creationId xmlns:a16="http://schemas.microsoft.com/office/drawing/2014/main" id="{FBE1461B-CC99-4ABA-A219-F156470B9283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14300"/>
    <xdr:sp macro="" textlink="">
      <xdr:nvSpPr>
        <xdr:cNvPr id="727" name="Object 16" hidden="1">
          <a:extLst>
            <a:ext uri="{FF2B5EF4-FFF2-40B4-BE49-F238E27FC236}">
              <a16:creationId xmlns:a16="http://schemas.microsoft.com/office/drawing/2014/main" id="{4D2BBB8A-CBCC-4C21-B526-545BB3A83D1A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27000"/>
    <xdr:sp macro="" textlink="">
      <xdr:nvSpPr>
        <xdr:cNvPr id="728" name="Object 16" hidden="1">
          <a:extLst>
            <a:ext uri="{FF2B5EF4-FFF2-40B4-BE49-F238E27FC236}">
              <a16:creationId xmlns:a16="http://schemas.microsoft.com/office/drawing/2014/main" id="{EA557916-829C-4AE3-AF15-FBB9B06EF70B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14300"/>
    <xdr:sp macro="" textlink="">
      <xdr:nvSpPr>
        <xdr:cNvPr id="729" name="Object 16" hidden="1">
          <a:extLst>
            <a:ext uri="{FF2B5EF4-FFF2-40B4-BE49-F238E27FC236}">
              <a16:creationId xmlns:a16="http://schemas.microsoft.com/office/drawing/2014/main" id="{30CB4866-0625-43EF-B9A7-99D42190C709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27000"/>
    <xdr:sp macro="" textlink="">
      <xdr:nvSpPr>
        <xdr:cNvPr id="730" name="Object 16" hidden="1">
          <a:extLst>
            <a:ext uri="{FF2B5EF4-FFF2-40B4-BE49-F238E27FC236}">
              <a16:creationId xmlns:a16="http://schemas.microsoft.com/office/drawing/2014/main" id="{E2C6148F-CFC4-47F4-BF0E-2B7E93090174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44</xdr:row>
      <xdr:rowOff>0</xdr:rowOff>
    </xdr:from>
    <xdr:ext cx="1066800" cy="114300"/>
    <xdr:sp macro="" textlink="">
      <xdr:nvSpPr>
        <xdr:cNvPr id="731" name="Object 16" hidden="1">
          <a:extLst>
            <a:ext uri="{FF2B5EF4-FFF2-40B4-BE49-F238E27FC236}">
              <a16:creationId xmlns:a16="http://schemas.microsoft.com/office/drawing/2014/main" id="{621BB626-8742-41F9-A582-43AAD199EEC3}"/>
            </a:ext>
          </a:extLst>
        </xdr:cNvPr>
        <xdr:cNvSpPr>
          <a:spLocks noChangeArrowheads="1"/>
        </xdr:cNvSpPr>
      </xdr:nvSpPr>
      <xdr:spPr bwMode="auto">
        <a:xfrm>
          <a:off x="436563" y="8008938"/>
          <a:ext cx="10668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50</xdr:row>
      <xdr:rowOff>0</xdr:rowOff>
    </xdr:from>
    <xdr:ext cx="1066800" cy="266700"/>
    <xdr:sp macro="" textlink="">
      <xdr:nvSpPr>
        <xdr:cNvPr id="732" name="Object 16" hidden="1">
          <a:extLst>
            <a:ext uri="{FF2B5EF4-FFF2-40B4-BE49-F238E27FC236}">
              <a16:creationId xmlns:a16="http://schemas.microsoft.com/office/drawing/2014/main" id="{B838C0D3-E19A-4A98-B54B-52987EE95CE6}"/>
            </a:ext>
          </a:extLst>
        </xdr:cNvPr>
        <xdr:cNvSpPr>
          <a:spLocks noChangeArrowheads="1"/>
        </xdr:cNvSpPr>
      </xdr:nvSpPr>
      <xdr:spPr bwMode="auto">
        <a:xfrm>
          <a:off x="436563" y="10152063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50</xdr:row>
      <xdr:rowOff>0</xdr:rowOff>
    </xdr:from>
    <xdr:ext cx="1066800" cy="241300"/>
    <xdr:sp macro="" textlink="">
      <xdr:nvSpPr>
        <xdr:cNvPr id="733" name="Object 16" hidden="1">
          <a:extLst>
            <a:ext uri="{FF2B5EF4-FFF2-40B4-BE49-F238E27FC236}">
              <a16:creationId xmlns:a16="http://schemas.microsoft.com/office/drawing/2014/main" id="{4EBE77C0-7D5C-4E60-B6FC-B507D85EB14D}"/>
            </a:ext>
          </a:extLst>
        </xdr:cNvPr>
        <xdr:cNvSpPr>
          <a:spLocks noChangeArrowheads="1"/>
        </xdr:cNvSpPr>
      </xdr:nvSpPr>
      <xdr:spPr bwMode="auto">
        <a:xfrm>
          <a:off x="436563" y="10152063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52</xdr:row>
      <xdr:rowOff>0</xdr:rowOff>
    </xdr:from>
    <xdr:ext cx="1066800" cy="266700"/>
    <xdr:sp macro="" textlink="">
      <xdr:nvSpPr>
        <xdr:cNvPr id="734" name="Object 16" hidden="1">
          <a:extLst>
            <a:ext uri="{FF2B5EF4-FFF2-40B4-BE49-F238E27FC236}">
              <a16:creationId xmlns:a16="http://schemas.microsoft.com/office/drawing/2014/main" id="{BBC11419-BF22-4A36-88C3-843DE027F55B}"/>
            </a:ext>
          </a:extLst>
        </xdr:cNvPr>
        <xdr:cNvSpPr>
          <a:spLocks noChangeArrowheads="1"/>
        </xdr:cNvSpPr>
      </xdr:nvSpPr>
      <xdr:spPr bwMode="auto">
        <a:xfrm>
          <a:off x="436563" y="1076325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52</xdr:row>
      <xdr:rowOff>0</xdr:rowOff>
    </xdr:from>
    <xdr:ext cx="1066800" cy="241300"/>
    <xdr:sp macro="" textlink="">
      <xdr:nvSpPr>
        <xdr:cNvPr id="735" name="Object 16" hidden="1">
          <a:extLst>
            <a:ext uri="{FF2B5EF4-FFF2-40B4-BE49-F238E27FC236}">
              <a16:creationId xmlns:a16="http://schemas.microsoft.com/office/drawing/2014/main" id="{B1D84122-78E9-409B-BCB1-85C9F53FDFC4}"/>
            </a:ext>
          </a:extLst>
        </xdr:cNvPr>
        <xdr:cNvSpPr>
          <a:spLocks noChangeArrowheads="1"/>
        </xdr:cNvSpPr>
      </xdr:nvSpPr>
      <xdr:spPr bwMode="auto">
        <a:xfrm>
          <a:off x="436563" y="1076325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51</xdr:row>
      <xdr:rowOff>0</xdr:rowOff>
    </xdr:from>
    <xdr:ext cx="1066800" cy="266700"/>
    <xdr:sp macro="" textlink="">
      <xdr:nvSpPr>
        <xdr:cNvPr id="736" name="Object 16" hidden="1">
          <a:extLst>
            <a:ext uri="{FF2B5EF4-FFF2-40B4-BE49-F238E27FC236}">
              <a16:creationId xmlns:a16="http://schemas.microsoft.com/office/drawing/2014/main" id="{D1CE21C4-3890-44D2-A2AB-A24D808E4FD6}"/>
            </a:ext>
          </a:extLst>
        </xdr:cNvPr>
        <xdr:cNvSpPr>
          <a:spLocks noChangeArrowheads="1"/>
        </xdr:cNvSpPr>
      </xdr:nvSpPr>
      <xdr:spPr bwMode="auto">
        <a:xfrm>
          <a:off x="436563" y="10342563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51</xdr:row>
      <xdr:rowOff>0</xdr:rowOff>
    </xdr:from>
    <xdr:ext cx="1066800" cy="241300"/>
    <xdr:sp macro="" textlink="">
      <xdr:nvSpPr>
        <xdr:cNvPr id="737" name="Object 16" hidden="1">
          <a:extLst>
            <a:ext uri="{FF2B5EF4-FFF2-40B4-BE49-F238E27FC236}">
              <a16:creationId xmlns:a16="http://schemas.microsoft.com/office/drawing/2014/main" id="{CF0766EF-B40C-4D06-AAF5-29614DD1AEB7}"/>
            </a:ext>
          </a:extLst>
        </xdr:cNvPr>
        <xdr:cNvSpPr>
          <a:spLocks noChangeArrowheads="1"/>
        </xdr:cNvSpPr>
      </xdr:nvSpPr>
      <xdr:spPr bwMode="auto">
        <a:xfrm>
          <a:off x="436563" y="10342563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43</xdr:row>
      <xdr:rowOff>0</xdr:rowOff>
    </xdr:from>
    <xdr:ext cx="1071336" cy="239486"/>
    <xdr:sp macro="" textlink="">
      <xdr:nvSpPr>
        <xdr:cNvPr id="738" name="Object 16" hidden="1">
          <a:extLst>
            <a:ext uri="{FF2B5EF4-FFF2-40B4-BE49-F238E27FC236}">
              <a16:creationId xmlns:a16="http://schemas.microsoft.com/office/drawing/2014/main" id="{CABD1D3B-E8FD-421B-9C5E-EC57A3981601}"/>
            </a:ext>
          </a:extLst>
        </xdr:cNvPr>
        <xdr:cNvSpPr>
          <a:spLocks noChangeArrowheads="1"/>
        </xdr:cNvSpPr>
      </xdr:nvSpPr>
      <xdr:spPr bwMode="auto">
        <a:xfrm>
          <a:off x="436563" y="7818438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43</xdr:row>
      <xdr:rowOff>0</xdr:rowOff>
    </xdr:from>
    <xdr:ext cx="1071336" cy="214086"/>
    <xdr:sp macro="" textlink="">
      <xdr:nvSpPr>
        <xdr:cNvPr id="739" name="Object 16" hidden="1">
          <a:extLst>
            <a:ext uri="{FF2B5EF4-FFF2-40B4-BE49-F238E27FC236}">
              <a16:creationId xmlns:a16="http://schemas.microsoft.com/office/drawing/2014/main" id="{93A1C1E2-88EA-470D-ABEB-1B08C6145059}"/>
            </a:ext>
          </a:extLst>
        </xdr:cNvPr>
        <xdr:cNvSpPr>
          <a:spLocks noChangeArrowheads="1"/>
        </xdr:cNvSpPr>
      </xdr:nvSpPr>
      <xdr:spPr bwMode="auto">
        <a:xfrm>
          <a:off x="436563" y="7818438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3873500</xdr:colOff>
      <xdr:row>32</xdr:row>
      <xdr:rowOff>0</xdr:rowOff>
    </xdr:from>
    <xdr:to>
      <xdr:col>4</xdr:col>
      <xdr:colOff>444500</xdr:colOff>
      <xdr:row>32</xdr:row>
      <xdr:rowOff>266700</xdr:rowOff>
    </xdr:to>
    <xdr:sp macro="" textlink="">
      <xdr:nvSpPr>
        <xdr:cNvPr id="6949" name="Object 16" hidden="1">
          <a:extLst>
            <a:ext uri="{FF2B5EF4-FFF2-40B4-BE49-F238E27FC236}">
              <a16:creationId xmlns:a16="http://schemas.microsoft.com/office/drawing/2014/main" id="{25819ABA-E58D-7843-9042-A079F282D44C}"/>
            </a:ext>
          </a:extLst>
        </xdr:cNvPr>
        <xdr:cNvSpPr>
          <a:spLocks noChangeArrowheads="1"/>
        </xdr:cNvSpPr>
      </xdr:nvSpPr>
      <xdr:spPr bwMode="auto">
        <a:xfrm>
          <a:off x="3581400" y="11417300"/>
          <a:ext cx="1041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</xdr:row>
      <xdr:rowOff>114300</xdr:rowOff>
    </xdr:from>
    <xdr:to>
      <xdr:col>4</xdr:col>
      <xdr:colOff>444500</xdr:colOff>
      <xdr:row>5</xdr:row>
      <xdr:rowOff>185965</xdr:rowOff>
    </xdr:to>
    <xdr:sp macro="" textlink="">
      <xdr:nvSpPr>
        <xdr:cNvPr id="6950" name="Object 16" hidden="1">
          <a:extLst>
            <a:ext uri="{FF2B5EF4-FFF2-40B4-BE49-F238E27FC236}">
              <a16:creationId xmlns:a16="http://schemas.microsoft.com/office/drawing/2014/main" id="{00AC3C83-E6A2-5B47-88B5-834E2433891D}"/>
            </a:ext>
          </a:extLst>
        </xdr:cNvPr>
        <xdr:cNvSpPr>
          <a:spLocks noChangeArrowheads="1"/>
        </xdr:cNvSpPr>
      </xdr:nvSpPr>
      <xdr:spPr bwMode="auto">
        <a:xfrm>
          <a:off x="3581400" y="1651000"/>
          <a:ext cx="1041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33</xdr:row>
      <xdr:rowOff>114300</xdr:rowOff>
    </xdr:from>
    <xdr:to>
      <xdr:col>4</xdr:col>
      <xdr:colOff>444500</xdr:colOff>
      <xdr:row>34</xdr:row>
      <xdr:rowOff>152401</xdr:rowOff>
    </xdr:to>
    <xdr:sp macro="" textlink="">
      <xdr:nvSpPr>
        <xdr:cNvPr id="6951" name="Object 16" hidden="1">
          <a:extLst>
            <a:ext uri="{FF2B5EF4-FFF2-40B4-BE49-F238E27FC236}">
              <a16:creationId xmlns:a16="http://schemas.microsoft.com/office/drawing/2014/main" id="{D081A7C6-11B6-0D48-88BB-2AFA61CF9239}"/>
            </a:ext>
          </a:extLst>
        </xdr:cNvPr>
        <xdr:cNvSpPr>
          <a:spLocks noChangeArrowheads="1"/>
        </xdr:cNvSpPr>
      </xdr:nvSpPr>
      <xdr:spPr bwMode="auto">
        <a:xfrm>
          <a:off x="3581400" y="11912600"/>
          <a:ext cx="1041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32</xdr:row>
      <xdr:rowOff>0</xdr:rowOff>
    </xdr:from>
    <xdr:to>
      <xdr:col>4</xdr:col>
      <xdr:colOff>444500</xdr:colOff>
      <xdr:row>32</xdr:row>
      <xdr:rowOff>241300</xdr:rowOff>
    </xdr:to>
    <xdr:sp macro="" textlink="">
      <xdr:nvSpPr>
        <xdr:cNvPr id="6952" name="Object 16" hidden="1">
          <a:extLst>
            <a:ext uri="{FF2B5EF4-FFF2-40B4-BE49-F238E27FC236}">
              <a16:creationId xmlns:a16="http://schemas.microsoft.com/office/drawing/2014/main" id="{18B9821B-1547-E645-BC7E-1761E0BD4909}"/>
            </a:ext>
          </a:extLst>
        </xdr:cNvPr>
        <xdr:cNvSpPr>
          <a:spLocks noChangeArrowheads="1"/>
        </xdr:cNvSpPr>
      </xdr:nvSpPr>
      <xdr:spPr bwMode="auto">
        <a:xfrm>
          <a:off x="3581400" y="11417300"/>
          <a:ext cx="1041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457200</xdr:colOff>
      <xdr:row>76</xdr:row>
      <xdr:rowOff>88901</xdr:rowOff>
    </xdr:to>
    <xdr:sp macro="" textlink="">
      <xdr:nvSpPr>
        <xdr:cNvPr id="6953" name="Object 16" hidden="1">
          <a:extLst>
            <a:ext uri="{FF2B5EF4-FFF2-40B4-BE49-F238E27FC236}">
              <a16:creationId xmlns:a16="http://schemas.microsoft.com/office/drawing/2014/main" id="{43B8942D-BB9C-0A45-8587-5763593D5DC7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457200</xdr:colOff>
      <xdr:row>63</xdr:row>
      <xdr:rowOff>63499</xdr:rowOff>
    </xdr:to>
    <xdr:sp macro="" textlink="">
      <xdr:nvSpPr>
        <xdr:cNvPr id="6954" name="Object 16" hidden="1">
          <a:extLst>
            <a:ext uri="{FF2B5EF4-FFF2-40B4-BE49-F238E27FC236}">
              <a16:creationId xmlns:a16="http://schemas.microsoft.com/office/drawing/2014/main" id="{D470372E-FC86-9C4C-BC92-562770C8EA79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55" name="Object 16" hidden="1">
          <a:extLst>
            <a:ext uri="{FF2B5EF4-FFF2-40B4-BE49-F238E27FC236}">
              <a16:creationId xmlns:a16="http://schemas.microsoft.com/office/drawing/2014/main" id="{7BC70A32-4ADA-694D-B597-E5EE99CD2C6C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457200</xdr:colOff>
      <xdr:row>76</xdr:row>
      <xdr:rowOff>88901</xdr:rowOff>
    </xdr:to>
    <xdr:sp macro="" textlink="">
      <xdr:nvSpPr>
        <xdr:cNvPr id="6956" name="Object 16" hidden="1">
          <a:extLst>
            <a:ext uri="{FF2B5EF4-FFF2-40B4-BE49-F238E27FC236}">
              <a16:creationId xmlns:a16="http://schemas.microsoft.com/office/drawing/2014/main" id="{783A2AAC-3DF3-8E4E-9EF8-9A7907964381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457200</xdr:colOff>
      <xdr:row>76</xdr:row>
      <xdr:rowOff>63501</xdr:rowOff>
    </xdr:to>
    <xdr:sp macro="" textlink="">
      <xdr:nvSpPr>
        <xdr:cNvPr id="6957" name="Object 16" hidden="1">
          <a:extLst>
            <a:ext uri="{FF2B5EF4-FFF2-40B4-BE49-F238E27FC236}">
              <a16:creationId xmlns:a16="http://schemas.microsoft.com/office/drawing/2014/main" id="{D37CF62D-B86E-A549-B428-B6EB11D4F985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457200</xdr:colOff>
      <xdr:row>76</xdr:row>
      <xdr:rowOff>38101</xdr:rowOff>
    </xdr:to>
    <xdr:sp macro="" textlink="">
      <xdr:nvSpPr>
        <xdr:cNvPr id="6958" name="Object 16" hidden="1">
          <a:extLst>
            <a:ext uri="{FF2B5EF4-FFF2-40B4-BE49-F238E27FC236}">
              <a16:creationId xmlns:a16="http://schemas.microsoft.com/office/drawing/2014/main" id="{A1E42B51-1E36-3F42-B6D1-F640545C2D17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59" name="Object 16" hidden="1">
          <a:extLst>
            <a:ext uri="{FF2B5EF4-FFF2-40B4-BE49-F238E27FC236}">
              <a16:creationId xmlns:a16="http://schemas.microsoft.com/office/drawing/2014/main" id="{75A261E3-E4D8-5747-AB5B-486DB28E0FB1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60" name="Object 16" hidden="1">
          <a:extLst>
            <a:ext uri="{FF2B5EF4-FFF2-40B4-BE49-F238E27FC236}">
              <a16:creationId xmlns:a16="http://schemas.microsoft.com/office/drawing/2014/main" id="{7465B80A-6F41-D245-8D9E-F0E0A538A27D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61" name="Object 16" hidden="1">
          <a:extLst>
            <a:ext uri="{FF2B5EF4-FFF2-40B4-BE49-F238E27FC236}">
              <a16:creationId xmlns:a16="http://schemas.microsoft.com/office/drawing/2014/main" id="{C2A918C8-77D2-5042-926D-472F3E80413A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62" name="Object 16" hidden="1">
          <a:extLst>
            <a:ext uri="{FF2B5EF4-FFF2-40B4-BE49-F238E27FC236}">
              <a16:creationId xmlns:a16="http://schemas.microsoft.com/office/drawing/2014/main" id="{F1953F37-E686-444B-9196-5353602A61A7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63" name="Object 16" hidden="1">
          <a:extLst>
            <a:ext uri="{FF2B5EF4-FFF2-40B4-BE49-F238E27FC236}">
              <a16:creationId xmlns:a16="http://schemas.microsoft.com/office/drawing/2014/main" id="{6ED16F16-8A02-EC4A-98A9-513E2577AB4B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64" name="Object 16" hidden="1">
          <a:extLst>
            <a:ext uri="{FF2B5EF4-FFF2-40B4-BE49-F238E27FC236}">
              <a16:creationId xmlns:a16="http://schemas.microsoft.com/office/drawing/2014/main" id="{CC0FD3C7-C7A1-1B45-BA77-014D4EFA8394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6965" name="Object 16" hidden="1">
          <a:extLst>
            <a:ext uri="{FF2B5EF4-FFF2-40B4-BE49-F238E27FC236}">
              <a16:creationId xmlns:a16="http://schemas.microsoft.com/office/drawing/2014/main" id="{1623C1F9-F875-AF4B-8976-5AC509468D2C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6966" name="Object 16" hidden="1">
          <a:extLst>
            <a:ext uri="{FF2B5EF4-FFF2-40B4-BE49-F238E27FC236}">
              <a16:creationId xmlns:a16="http://schemas.microsoft.com/office/drawing/2014/main" id="{0995FE57-A224-0347-BA79-90CAD31467A5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6967" name="Object 16" hidden="1">
          <a:extLst>
            <a:ext uri="{FF2B5EF4-FFF2-40B4-BE49-F238E27FC236}">
              <a16:creationId xmlns:a16="http://schemas.microsoft.com/office/drawing/2014/main" id="{F68DC275-E9A8-8F41-972D-E5F55BEDBA5E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6968" name="Object 16" hidden="1">
          <a:extLst>
            <a:ext uri="{FF2B5EF4-FFF2-40B4-BE49-F238E27FC236}">
              <a16:creationId xmlns:a16="http://schemas.microsoft.com/office/drawing/2014/main" id="{1DF1DCF7-5102-D648-B143-224ED516C790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6969" name="Object 16" hidden="1">
          <a:extLst>
            <a:ext uri="{FF2B5EF4-FFF2-40B4-BE49-F238E27FC236}">
              <a16:creationId xmlns:a16="http://schemas.microsoft.com/office/drawing/2014/main" id="{9B6EB0C5-96C4-7E43-BD0C-35B80BFC9AFB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6970" name="Object 16" hidden="1">
          <a:extLst>
            <a:ext uri="{FF2B5EF4-FFF2-40B4-BE49-F238E27FC236}">
              <a16:creationId xmlns:a16="http://schemas.microsoft.com/office/drawing/2014/main" id="{D295A9C5-BF78-9D44-8B31-8A6A973A3CE8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6971" name="Object 16" hidden="1">
          <a:extLst>
            <a:ext uri="{FF2B5EF4-FFF2-40B4-BE49-F238E27FC236}">
              <a16:creationId xmlns:a16="http://schemas.microsoft.com/office/drawing/2014/main" id="{7DF66CD4-62C2-0A4F-AF60-D481A1B84443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6972" name="Object 16" hidden="1">
          <a:extLst>
            <a:ext uri="{FF2B5EF4-FFF2-40B4-BE49-F238E27FC236}">
              <a16:creationId xmlns:a16="http://schemas.microsoft.com/office/drawing/2014/main" id="{93811519-E008-D649-A0BA-36745470654B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469900</xdr:colOff>
      <xdr:row>63</xdr:row>
      <xdr:rowOff>63499</xdr:rowOff>
    </xdr:to>
    <xdr:sp macro="" textlink="">
      <xdr:nvSpPr>
        <xdr:cNvPr id="6973" name="Object 16" hidden="1">
          <a:extLst>
            <a:ext uri="{FF2B5EF4-FFF2-40B4-BE49-F238E27FC236}">
              <a16:creationId xmlns:a16="http://schemas.microsoft.com/office/drawing/2014/main" id="{204B39A8-C169-5049-BE29-D9E9930E05D4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6974" name="Object 16" hidden="1">
          <a:extLst>
            <a:ext uri="{FF2B5EF4-FFF2-40B4-BE49-F238E27FC236}">
              <a16:creationId xmlns:a16="http://schemas.microsoft.com/office/drawing/2014/main" id="{966C1C4B-2190-9044-A8E9-DB7D8AAC8C8D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6975" name="Object 16" hidden="1">
          <a:extLst>
            <a:ext uri="{FF2B5EF4-FFF2-40B4-BE49-F238E27FC236}">
              <a16:creationId xmlns:a16="http://schemas.microsoft.com/office/drawing/2014/main" id="{74444A33-A94C-974B-9BBD-3A0E59FDF75C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6976" name="Object 16" hidden="1">
          <a:extLst>
            <a:ext uri="{FF2B5EF4-FFF2-40B4-BE49-F238E27FC236}">
              <a16:creationId xmlns:a16="http://schemas.microsoft.com/office/drawing/2014/main" id="{65188916-7DF9-1B49-9F07-C734406BB15A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6977" name="Object 16" hidden="1">
          <a:extLst>
            <a:ext uri="{FF2B5EF4-FFF2-40B4-BE49-F238E27FC236}">
              <a16:creationId xmlns:a16="http://schemas.microsoft.com/office/drawing/2014/main" id="{2562EC30-F79C-BF4D-A136-9704083A899C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469900</xdr:colOff>
      <xdr:row>76</xdr:row>
      <xdr:rowOff>63501</xdr:rowOff>
    </xdr:to>
    <xdr:sp macro="" textlink="">
      <xdr:nvSpPr>
        <xdr:cNvPr id="6978" name="Object 16" hidden="1">
          <a:extLst>
            <a:ext uri="{FF2B5EF4-FFF2-40B4-BE49-F238E27FC236}">
              <a16:creationId xmlns:a16="http://schemas.microsoft.com/office/drawing/2014/main" id="{8BB8AE8F-7F07-D846-BFAE-D12C3D945C00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469900</xdr:colOff>
      <xdr:row>76</xdr:row>
      <xdr:rowOff>63501</xdr:rowOff>
    </xdr:to>
    <xdr:sp macro="" textlink="">
      <xdr:nvSpPr>
        <xdr:cNvPr id="6979" name="Object 16" hidden="1">
          <a:extLst>
            <a:ext uri="{FF2B5EF4-FFF2-40B4-BE49-F238E27FC236}">
              <a16:creationId xmlns:a16="http://schemas.microsoft.com/office/drawing/2014/main" id="{1607155F-373B-E249-9777-84BEC2443AA3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469900</xdr:colOff>
      <xdr:row>76</xdr:row>
      <xdr:rowOff>63501</xdr:rowOff>
    </xdr:to>
    <xdr:sp macro="" textlink="">
      <xdr:nvSpPr>
        <xdr:cNvPr id="6980" name="Object 16" hidden="1">
          <a:extLst>
            <a:ext uri="{FF2B5EF4-FFF2-40B4-BE49-F238E27FC236}">
              <a16:creationId xmlns:a16="http://schemas.microsoft.com/office/drawing/2014/main" id="{BC95187D-94C7-BE47-9CA9-280213D4E462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469900</xdr:colOff>
      <xdr:row>76</xdr:row>
      <xdr:rowOff>63501</xdr:rowOff>
    </xdr:to>
    <xdr:sp macro="" textlink="">
      <xdr:nvSpPr>
        <xdr:cNvPr id="6981" name="Object 16" hidden="1">
          <a:extLst>
            <a:ext uri="{FF2B5EF4-FFF2-40B4-BE49-F238E27FC236}">
              <a16:creationId xmlns:a16="http://schemas.microsoft.com/office/drawing/2014/main" id="{9DF545AB-7735-9F45-8F74-8FB3DC0DE950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457200</xdr:colOff>
      <xdr:row>40</xdr:row>
      <xdr:rowOff>390525</xdr:rowOff>
    </xdr:to>
    <xdr:sp macro="" textlink="">
      <xdr:nvSpPr>
        <xdr:cNvPr id="6982" name="Object 16" hidden="1">
          <a:extLst>
            <a:ext uri="{FF2B5EF4-FFF2-40B4-BE49-F238E27FC236}">
              <a16:creationId xmlns:a16="http://schemas.microsoft.com/office/drawing/2014/main" id="{608B9A7C-45A1-1145-B9A4-607EB6C9B094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054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469900</xdr:colOff>
      <xdr:row>40</xdr:row>
      <xdr:rowOff>355600</xdr:rowOff>
    </xdr:to>
    <xdr:sp macro="" textlink="">
      <xdr:nvSpPr>
        <xdr:cNvPr id="6983" name="Object 16" hidden="1">
          <a:extLst>
            <a:ext uri="{FF2B5EF4-FFF2-40B4-BE49-F238E27FC236}">
              <a16:creationId xmlns:a16="http://schemas.microsoft.com/office/drawing/2014/main" id="{041679EE-7F26-DE41-851A-2F4255829C44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469900</xdr:colOff>
      <xdr:row>40</xdr:row>
      <xdr:rowOff>355600</xdr:rowOff>
    </xdr:to>
    <xdr:sp macro="" textlink="">
      <xdr:nvSpPr>
        <xdr:cNvPr id="6984" name="Object 16" hidden="1">
          <a:extLst>
            <a:ext uri="{FF2B5EF4-FFF2-40B4-BE49-F238E27FC236}">
              <a16:creationId xmlns:a16="http://schemas.microsoft.com/office/drawing/2014/main" id="{1BE44905-79AD-D64D-8FBE-F3C0685E775C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469900</xdr:colOff>
      <xdr:row>40</xdr:row>
      <xdr:rowOff>355600</xdr:rowOff>
    </xdr:to>
    <xdr:sp macro="" textlink="">
      <xdr:nvSpPr>
        <xdr:cNvPr id="6985" name="Object 16" hidden="1">
          <a:extLst>
            <a:ext uri="{FF2B5EF4-FFF2-40B4-BE49-F238E27FC236}">
              <a16:creationId xmlns:a16="http://schemas.microsoft.com/office/drawing/2014/main" id="{5006A2EE-AA97-0543-85BE-BAEC92041936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469900</xdr:colOff>
      <xdr:row>40</xdr:row>
      <xdr:rowOff>355600</xdr:rowOff>
    </xdr:to>
    <xdr:sp macro="" textlink="">
      <xdr:nvSpPr>
        <xdr:cNvPr id="6986" name="Object 16" hidden="1">
          <a:extLst>
            <a:ext uri="{FF2B5EF4-FFF2-40B4-BE49-F238E27FC236}">
              <a16:creationId xmlns:a16="http://schemas.microsoft.com/office/drawing/2014/main" id="{C28B7EDD-816E-DE42-B325-3600080382E0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38099</xdr:rowOff>
    </xdr:to>
    <xdr:sp macro="" textlink="">
      <xdr:nvSpPr>
        <xdr:cNvPr id="6987" name="Object 16" hidden="1">
          <a:extLst>
            <a:ext uri="{FF2B5EF4-FFF2-40B4-BE49-F238E27FC236}">
              <a16:creationId xmlns:a16="http://schemas.microsoft.com/office/drawing/2014/main" id="{8FF0C7E4-FF75-F841-B868-644A03115777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80</xdr:row>
      <xdr:rowOff>114300</xdr:rowOff>
    </xdr:from>
    <xdr:to>
      <xdr:col>4</xdr:col>
      <xdr:colOff>457200</xdr:colOff>
      <xdr:row>82</xdr:row>
      <xdr:rowOff>12700</xdr:rowOff>
    </xdr:to>
    <xdr:sp macro="" textlink="">
      <xdr:nvSpPr>
        <xdr:cNvPr id="6988" name="Object 16" hidden="1">
          <a:extLst>
            <a:ext uri="{FF2B5EF4-FFF2-40B4-BE49-F238E27FC236}">
              <a16:creationId xmlns:a16="http://schemas.microsoft.com/office/drawing/2014/main" id="{36EFFC95-8AD5-2D46-AF31-5C51630491DE}"/>
            </a:ext>
          </a:extLst>
        </xdr:cNvPr>
        <xdr:cNvSpPr>
          <a:spLocks noChangeArrowheads="1"/>
        </xdr:cNvSpPr>
      </xdr:nvSpPr>
      <xdr:spPr bwMode="auto">
        <a:xfrm>
          <a:off x="3581400" y="256286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80</xdr:row>
      <xdr:rowOff>114300</xdr:rowOff>
    </xdr:from>
    <xdr:to>
      <xdr:col>4</xdr:col>
      <xdr:colOff>469900</xdr:colOff>
      <xdr:row>81</xdr:row>
      <xdr:rowOff>165101</xdr:rowOff>
    </xdr:to>
    <xdr:sp macro="" textlink="">
      <xdr:nvSpPr>
        <xdr:cNvPr id="6989" name="Object 16" hidden="1">
          <a:extLst>
            <a:ext uri="{FF2B5EF4-FFF2-40B4-BE49-F238E27FC236}">
              <a16:creationId xmlns:a16="http://schemas.microsoft.com/office/drawing/2014/main" id="{4FD95F51-163B-4542-B8BB-1107EA5D60F0}"/>
            </a:ext>
          </a:extLst>
        </xdr:cNvPr>
        <xdr:cNvSpPr>
          <a:spLocks noChangeArrowheads="1"/>
        </xdr:cNvSpPr>
      </xdr:nvSpPr>
      <xdr:spPr bwMode="auto">
        <a:xfrm>
          <a:off x="3581400" y="2562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80</xdr:row>
      <xdr:rowOff>114300</xdr:rowOff>
    </xdr:from>
    <xdr:to>
      <xdr:col>4</xdr:col>
      <xdr:colOff>469900</xdr:colOff>
      <xdr:row>81</xdr:row>
      <xdr:rowOff>165101</xdr:rowOff>
    </xdr:to>
    <xdr:sp macro="" textlink="">
      <xdr:nvSpPr>
        <xdr:cNvPr id="6990" name="Object 16" hidden="1">
          <a:extLst>
            <a:ext uri="{FF2B5EF4-FFF2-40B4-BE49-F238E27FC236}">
              <a16:creationId xmlns:a16="http://schemas.microsoft.com/office/drawing/2014/main" id="{F7CA1013-CD14-BD47-AACC-6C6CFA54D1F8}"/>
            </a:ext>
          </a:extLst>
        </xdr:cNvPr>
        <xdr:cNvSpPr>
          <a:spLocks noChangeArrowheads="1"/>
        </xdr:cNvSpPr>
      </xdr:nvSpPr>
      <xdr:spPr bwMode="auto">
        <a:xfrm>
          <a:off x="3581400" y="2562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80</xdr:row>
      <xdr:rowOff>114300</xdr:rowOff>
    </xdr:from>
    <xdr:to>
      <xdr:col>4</xdr:col>
      <xdr:colOff>469900</xdr:colOff>
      <xdr:row>81</xdr:row>
      <xdr:rowOff>165101</xdr:rowOff>
    </xdr:to>
    <xdr:sp macro="" textlink="">
      <xdr:nvSpPr>
        <xdr:cNvPr id="6991" name="Object 16" hidden="1">
          <a:extLst>
            <a:ext uri="{FF2B5EF4-FFF2-40B4-BE49-F238E27FC236}">
              <a16:creationId xmlns:a16="http://schemas.microsoft.com/office/drawing/2014/main" id="{89EA8506-00CB-FC46-91C3-BF66E21E00CC}"/>
            </a:ext>
          </a:extLst>
        </xdr:cNvPr>
        <xdr:cNvSpPr>
          <a:spLocks noChangeArrowheads="1"/>
        </xdr:cNvSpPr>
      </xdr:nvSpPr>
      <xdr:spPr bwMode="auto">
        <a:xfrm>
          <a:off x="3581400" y="2562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80</xdr:row>
      <xdr:rowOff>114300</xdr:rowOff>
    </xdr:from>
    <xdr:to>
      <xdr:col>4</xdr:col>
      <xdr:colOff>469900</xdr:colOff>
      <xdr:row>81</xdr:row>
      <xdr:rowOff>165101</xdr:rowOff>
    </xdr:to>
    <xdr:sp macro="" textlink="">
      <xdr:nvSpPr>
        <xdr:cNvPr id="6992" name="Object 16" hidden="1">
          <a:extLst>
            <a:ext uri="{FF2B5EF4-FFF2-40B4-BE49-F238E27FC236}">
              <a16:creationId xmlns:a16="http://schemas.microsoft.com/office/drawing/2014/main" id="{66BC614E-4B3E-EF4A-9DB4-B1EA60A51F33}"/>
            </a:ext>
          </a:extLst>
        </xdr:cNvPr>
        <xdr:cNvSpPr>
          <a:spLocks noChangeArrowheads="1"/>
        </xdr:cNvSpPr>
      </xdr:nvSpPr>
      <xdr:spPr bwMode="auto">
        <a:xfrm>
          <a:off x="3581400" y="2562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469900</xdr:colOff>
      <xdr:row>60</xdr:row>
      <xdr:rowOff>76201</xdr:rowOff>
    </xdr:to>
    <xdr:sp macro="" textlink="">
      <xdr:nvSpPr>
        <xdr:cNvPr id="6993" name="Object 16" hidden="1">
          <a:extLst>
            <a:ext uri="{FF2B5EF4-FFF2-40B4-BE49-F238E27FC236}">
              <a16:creationId xmlns:a16="http://schemas.microsoft.com/office/drawing/2014/main" id="{C3FCDF72-E923-C74A-BD9A-ECF01EA6AC2F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469900</xdr:colOff>
      <xdr:row>60</xdr:row>
      <xdr:rowOff>50801</xdr:rowOff>
    </xdr:to>
    <xdr:sp macro="" textlink="">
      <xdr:nvSpPr>
        <xdr:cNvPr id="6994" name="Object 16" hidden="1">
          <a:extLst>
            <a:ext uri="{FF2B5EF4-FFF2-40B4-BE49-F238E27FC236}">
              <a16:creationId xmlns:a16="http://schemas.microsoft.com/office/drawing/2014/main" id="{A8D18D99-6461-9046-9458-DFC913D97A91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32</xdr:row>
      <xdr:rowOff>0</xdr:rowOff>
    </xdr:from>
    <xdr:to>
      <xdr:col>2</xdr:col>
      <xdr:colOff>1066800</xdr:colOff>
      <xdr:row>32</xdr:row>
      <xdr:rowOff>266700</xdr:rowOff>
    </xdr:to>
    <xdr:sp macro="" textlink="">
      <xdr:nvSpPr>
        <xdr:cNvPr id="6995" name="Object 16" hidden="1">
          <a:extLst>
            <a:ext uri="{FF2B5EF4-FFF2-40B4-BE49-F238E27FC236}">
              <a16:creationId xmlns:a16="http://schemas.microsoft.com/office/drawing/2014/main" id="{AA24D5F3-EE8C-874D-8D64-91C5B2D7EA0E}"/>
            </a:ext>
          </a:extLst>
        </xdr:cNvPr>
        <xdr:cNvSpPr>
          <a:spLocks noChangeArrowheads="1"/>
        </xdr:cNvSpPr>
      </xdr:nvSpPr>
      <xdr:spPr bwMode="auto">
        <a:xfrm>
          <a:off x="457200" y="11417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32</xdr:row>
      <xdr:rowOff>0</xdr:rowOff>
    </xdr:from>
    <xdr:to>
      <xdr:col>2</xdr:col>
      <xdr:colOff>1066800</xdr:colOff>
      <xdr:row>32</xdr:row>
      <xdr:rowOff>241300</xdr:rowOff>
    </xdr:to>
    <xdr:sp macro="" textlink="">
      <xdr:nvSpPr>
        <xdr:cNvPr id="6996" name="Object 16" hidden="1">
          <a:extLst>
            <a:ext uri="{FF2B5EF4-FFF2-40B4-BE49-F238E27FC236}">
              <a16:creationId xmlns:a16="http://schemas.microsoft.com/office/drawing/2014/main" id="{6C4C9CEB-25B5-FC4B-8405-26B914602753}"/>
            </a:ext>
          </a:extLst>
        </xdr:cNvPr>
        <xdr:cNvSpPr>
          <a:spLocks noChangeArrowheads="1"/>
        </xdr:cNvSpPr>
      </xdr:nvSpPr>
      <xdr:spPr bwMode="auto">
        <a:xfrm>
          <a:off x="457200" y="11417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32</xdr:row>
      <xdr:rowOff>0</xdr:rowOff>
    </xdr:from>
    <xdr:to>
      <xdr:col>2</xdr:col>
      <xdr:colOff>711200</xdr:colOff>
      <xdr:row>32</xdr:row>
      <xdr:rowOff>266700</xdr:rowOff>
    </xdr:to>
    <xdr:sp macro="" textlink="">
      <xdr:nvSpPr>
        <xdr:cNvPr id="6997" name="Object 16" hidden="1">
          <a:extLst>
            <a:ext uri="{FF2B5EF4-FFF2-40B4-BE49-F238E27FC236}">
              <a16:creationId xmlns:a16="http://schemas.microsoft.com/office/drawing/2014/main" id="{0627436A-4ECE-7646-88FB-402770C4EE78}"/>
            </a:ext>
          </a:extLst>
        </xdr:cNvPr>
        <xdr:cNvSpPr>
          <a:spLocks noChangeArrowheads="1"/>
        </xdr:cNvSpPr>
      </xdr:nvSpPr>
      <xdr:spPr bwMode="auto">
        <a:xfrm>
          <a:off x="-2489200" y="11417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32</xdr:row>
      <xdr:rowOff>0</xdr:rowOff>
    </xdr:from>
    <xdr:to>
      <xdr:col>2</xdr:col>
      <xdr:colOff>711200</xdr:colOff>
      <xdr:row>32</xdr:row>
      <xdr:rowOff>241300</xdr:rowOff>
    </xdr:to>
    <xdr:sp macro="" textlink="">
      <xdr:nvSpPr>
        <xdr:cNvPr id="6998" name="Object 16" hidden="1">
          <a:extLst>
            <a:ext uri="{FF2B5EF4-FFF2-40B4-BE49-F238E27FC236}">
              <a16:creationId xmlns:a16="http://schemas.microsoft.com/office/drawing/2014/main" id="{854F6F62-EF5E-234A-826C-2A274E082EAE}"/>
            </a:ext>
          </a:extLst>
        </xdr:cNvPr>
        <xdr:cNvSpPr>
          <a:spLocks noChangeArrowheads="1"/>
        </xdr:cNvSpPr>
      </xdr:nvSpPr>
      <xdr:spPr bwMode="auto">
        <a:xfrm>
          <a:off x="-2489200" y="11417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469900</xdr:colOff>
      <xdr:row>60</xdr:row>
      <xdr:rowOff>76201</xdr:rowOff>
    </xdr:to>
    <xdr:sp macro="" textlink="">
      <xdr:nvSpPr>
        <xdr:cNvPr id="6999" name="Object 16" hidden="1">
          <a:extLst>
            <a:ext uri="{FF2B5EF4-FFF2-40B4-BE49-F238E27FC236}">
              <a16:creationId xmlns:a16="http://schemas.microsoft.com/office/drawing/2014/main" id="{11F00F55-2C8A-D34A-84A2-B3FC62324892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469900</xdr:colOff>
      <xdr:row>60</xdr:row>
      <xdr:rowOff>50801</xdr:rowOff>
    </xdr:to>
    <xdr:sp macro="" textlink="">
      <xdr:nvSpPr>
        <xdr:cNvPr id="7000" name="Object 16" hidden="1">
          <a:extLst>
            <a:ext uri="{FF2B5EF4-FFF2-40B4-BE49-F238E27FC236}">
              <a16:creationId xmlns:a16="http://schemas.microsoft.com/office/drawing/2014/main" id="{78E47359-7B14-9441-B0C2-B08D6841BED5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59</xdr:row>
      <xdr:rowOff>0</xdr:rowOff>
    </xdr:from>
    <xdr:to>
      <xdr:col>2</xdr:col>
      <xdr:colOff>1066800</xdr:colOff>
      <xdr:row>60</xdr:row>
      <xdr:rowOff>76201</xdr:rowOff>
    </xdr:to>
    <xdr:sp macro="" textlink="">
      <xdr:nvSpPr>
        <xdr:cNvPr id="7001" name="Object 16" hidden="1">
          <a:extLst>
            <a:ext uri="{FF2B5EF4-FFF2-40B4-BE49-F238E27FC236}">
              <a16:creationId xmlns:a16="http://schemas.microsoft.com/office/drawing/2014/main" id="{B16DA81F-18C2-384F-A858-589836E485CE}"/>
            </a:ext>
          </a:extLst>
        </xdr:cNvPr>
        <xdr:cNvSpPr>
          <a:spLocks noChangeArrowheads="1"/>
        </xdr:cNvSpPr>
      </xdr:nvSpPr>
      <xdr:spPr bwMode="auto">
        <a:xfrm>
          <a:off x="457200" y="21513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59</xdr:row>
      <xdr:rowOff>0</xdr:rowOff>
    </xdr:from>
    <xdr:to>
      <xdr:col>2</xdr:col>
      <xdr:colOff>1066800</xdr:colOff>
      <xdr:row>60</xdr:row>
      <xdr:rowOff>50801</xdr:rowOff>
    </xdr:to>
    <xdr:sp macro="" textlink="">
      <xdr:nvSpPr>
        <xdr:cNvPr id="7002" name="Object 16" hidden="1">
          <a:extLst>
            <a:ext uri="{FF2B5EF4-FFF2-40B4-BE49-F238E27FC236}">
              <a16:creationId xmlns:a16="http://schemas.microsoft.com/office/drawing/2014/main" id="{B0C8658B-49B7-494F-B50C-D91C81D9EC30}"/>
            </a:ext>
          </a:extLst>
        </xdr:cNvPr>
        <xdr:cNvSpPr>
          <a:spLocks noChangeArrowheads="1"/>
        </xdr:cNvSpPr>
      </xdr:nvSpPr>
      <xdr:spPr bwMode="auto">
        <a:xfrm>
          <a:off x="457200" y="2151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59</xdr:row>
      <xdr:rowOff>0</xdr:rowOff>
    </xdr:from>
    <xdr:to>
      <xdr:col>2</xdr:col>
      <xdr:colOff>1066800</xdr:colOff>
      <xdr:row>60</xdr:row>
      <xdr:rowOff>76201</xdr:rowOff>
    </xdr:to>
    <xdr:sp macro="" textlink="">
      <xdr:nvSpPr>
        <xdr:cNvPr id="7003" name="Object 16" hidden="1">
          <a:extLst>
            <a:ext uri="{FF2B5EF4-FFF2-40B4-BE49-F238E27FC236}">
              <a16:creationId xmlns:a16="http://schemas.microsoft.com/office/drawing/2014/main" id="{5B638F16-1D79-A546-B998-6C0B7B52D592}"/>
            </a:ext>
          </a:extLst>
        </xdr:cNvPr>
        <xdr:cNvSpPr>
          <a:spLocks noChangeArrowheads="1"/>
        </xdr:cNvSpPr>
      </xdr:nvSpPr>
      <xdr:spPr bwMode="auto">
        <a:xfrm>
          <a:off x="457200" y="21513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59</xdr:row>
      <xdr:rowOff>0</xdr:rowOff>
    </xdr:from>
    <xdr:to>
      <xdr:col>2</xdr:col>
      <xdr:colOff>1066800</xdr:colOff>
      <xdr:row>60</xdr:row>
      <xdr:rowOff>50801</xdr:rowOff>
    </xdr:to>
    <xdr:sp macro="" textlink="">
      <xdr:nvSpPr>
        <xdr:cNvPr id="7004" name="Object 16" hidden="1">
          <a:extLst>
            <a:ext uri="{FF2B5EF4-FFF2-40B4-BE49-F238E27FC236}">
              <a16:creationId xmlns:a16="http://schemas.microsoft.com/office/drawing/2014/main" id="{F82AB329-37DB-5343-B483-BE5A889A335F}"/>
            </a:ext>
          </a:extLst>
        </xdr:cNvPr>
        <xdr:cNvSpPr>
          <a:spLocks noChangeArrowheads="1"/>
        </xdr:cNvSpPr>
      </xdr:nvSpPr>
      <xdr:spPr bwMode="auto">
        <a:xfrm>
          <a:off x="457200" y="2151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59</xdr:row>
      <xdr:rowOff>0</xdr:rowOff>
    </xdr:from>
    <xdr:to>
      <xdr:col>2</xdr:col>
      <xdr:colOff>711200</xdr:colOff>
      <xdr:row>60</xdr:row>
      <xdr:rowOff>76201</xdr:rowOff>
    </xdr:to>
    <xdr:sp macro="" textlink="">
      <xdr:nvSpPr>
        <xdr:cNvPr id="7005" name="Object 16" hidden="1">
          <a:extLst>
            <a:ext uri="{FF2B5EF4-FFF2-40B4-BE49-F238E27FC236}">
              <a16:creationId xmlns:a16="http://schemas.microsoft.com/office/drawing/2014/main" id="{DA3A1C71-6BB9-2E4C-A1DA-4F98EFEF2C6B}"/>
            </a:ext>
          </a:extLst>
        </xdr:cNvPr>
        <xdr:cNvSpPr>
          <a:spLocks noChangeArrowheads="1"/>
        </xdr:cNvSpPr>
      </xdr:nvSpPr>
      <xdr:spPr bwMode="auto">
        <a:xfrm>
          <a:off x="-2489200" y="21513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59</xdr:row>
      <xdr:rowOff>0</xdr:rowOff>
    </xdr:from>
    <xdr:to>
      <xdr:col>2</xdr:col>
      <xdr:colOff>711200</xdr:colOff>
      <xdr:row>60</xdr:row>
      <xdr:rowOff>50801</xdr:rowOff>
    </xdr:to>
    <xdr:sp macro="" textlink="">
      <xdr:nvSpPr>
        <xdr:cNvPr id="7006" name="Object 16" hidden="1">
          <a:extLst>
            <a:ext uri="{FF2B5EF4-FFF2-40B4-BE49-F238E27FC236}">
              <a16:creationId xmlns:a16="http://schemas.microsoft.com/office/drawing/2014/main" id="{7C611E5A-5F59-A447-B850-963A63B0AB83}"/>
            </a:ext>
          </a:extLst>
        </xdr:cNvPr>
        <xdr:cNvSpPr>
          <a:spLocks noChangeArrowheads="1"/>
        </xdr:cNvSpPr>
      </xdr:nvSpPr>
      <xdr:spPr bwMode="auto">
        <a:xfrm>
          <a:off x="-2489200" y="21513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469900</xdr:colOff>
      <xdr:row>60</xdr:row>
      <xdr:rowOff>76201</xdr:rowOff>
    </xdr:to>
    <xdr:sp macro="" textlink="">
      <xdr:nvSpPr>
        <xdr:cNvPr id="7007" name="Object 16" hidden="1">
          <a:extLst>
            <a:ext uri="{FF2B5EF4-FFF2-40B4-BE49-F238E27FC236}">
              <a16:creationId xmlns:a16="http://schemas.microsoft.com/office/drawing/2014/main" id="{6A0CE76A-C12F-0C47-BEF2-9CBA61D477D7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469900</xdr:colOff>
      <xdr:row>61</xdr:row>
      <xdr:rowOff>165099</xdr:rowOff>
    </xdr:to>
    <xdr:sp macro="" textlink="">
      <xdr:nvSpPr>
        <xdr:cNvPr id="7008" name="Object 16" hidden="1">
          <a:extLst>
            <a:ext uri="{FF2B5EF4-FFF2-40B4-BE49-F238E27FC236}">
              <a16:creationId xmlns:a16="http://schemas.microsoft.com/office/drawing/2014/main" id="{EC687820-2937-584E-87E8-7FF583CAAE09}"/>
            </a:ext>
          </a:extLst>
        </xdr:cNvPr>
        <xdr:cNvSpPr>
          <a:spLocks noChangeArrowheads="1"/>
        </xdr:cNvSpPr>
      </xdr:nvSpPr>
      <xdr:spPr bwMode="auto">
        <a:xfrm>
          <a:off x="3581400" y="2181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469900</xdr:colOff>
      <xdr:row>60</xdr:row>
      <xdr:rowOff>50801</xdr:rowOff>
    </xdr:to>
    <xdr:sp macro="" textlink="">
      <xdr:nvSpPr>
        <xdr:cNvPr id="7009" name="Object 16" hidden="1">
          <a:extLst>
            <a:ext uri="{FF2B5EF4-FFF2-40B4-BE49-F238E27FC236}">
              <a16:creationId xmlns:a16="http://schemas.microsoft.com/office/drawing/2014/main" id="{15CBC469-C6DC-FD48-BD28-C6B455E15249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7010" name="Object 16" hidden="1">
          <a:extLst>
            <a:ext uri="{FF2B5EF4-FFF2-40B4-BE49-F238E27FC236}">
              <a16:creationId xmlns:a16="http://schemas.microsoft.com/office/drawing/2014/main" id="{AB4E288A-C659-6B41-9F03-CF300FDC173F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7011" name="Object 16" hidden="1">
          <a:extLst>
            <a:ext uri="{FF2B5EF4-FFF2-40B4-BE49-F238E27FC236}">
              <a16:creationId xmlns:a16="http://schemas.microsoft.com/office/drawing/2014/main" id="{9369306C-5326-6841-91EB-6E0464215A09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7012" name="Object 16" hidden="1">
          <a:extLst>
            <a:ext uri="{FF2B5EF4-FFF2-40B4-BE49-F238E27FC236}">
              <a16:creationId xmlns:a16="http://schemas.microsoft.com/office/drawing/2014/main" id="{78A42008-27AB-6541-9469-B8DA72EC6ADB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7013" name="Object 16" hidden="1">
          <a:extLst>
            <a:ext uri="{FF2B5EF4-FFF2-40B4-BE49-F238E27FC236}">
              <a16:creationId xmlns:a16="http://schemas.microsoft.com/office/drawing/2014/main" id="{ACB3EDA9-27B3-6E40-BA33-ADFB88B375C5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7014" name="Object 16" hidden="1">
          <a:extLst>
            <a:ext uri="{FF2B5EF4-FFF2-40B4-BE49-F238E27FC236}">
              <a16:creationId xmlns:a16="http://schemas.microsoft.com/office/drawing/2014/main" id="{65B35BAD-2F4A-2E45-B0EF-241CD9C8A4C7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7015" name="Object 16" hidden="1">
          <a:extLst>
            <a:ext uri="{FF2B5EF4-FFF2-40B4-BE49-F238E27FC236}">
              <a16:creationId xmlns:a16="http://schemas.microsoft.com/office/drawing/2014/main" id="{2F130B8E-5277-E740-B4F3-9BA9A266365F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7016" name="Object 16" hidden="1">
          <a:extLst>
            <a:ext uri="{FF2B5EF4-FFF2-40B4-BE49-F238E27FC236}">
              <a16:creationId xmlns:a16="http://schemas.microsoft.com/office/drawing/2014/main" id="{6B48C6F1-48CA-F249-AEEB-CC21190BC87D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7017" name="Object 16" hidden="1">
          <a:extLst>
            <a:ext uri="{FF2B5EF4-FFF2-40B4-BE49-F238E27FC236}">
              <a16:creationId xmlns:a16="http://schemas.microsoft.com/office/drawing/2014/main" id="{3200022F-C1F4-A943-A1A9-18A91E98A19E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76199</xdr:rowOff>
    </xdr:to>
    <xdr:sp macro="" textlink="">
      <xdr:nvSpPr>
        <xdr:cNvPr id="7018" name="Object 16" hidden="1">
          <a:extLst>
            <a:ext uri="{FF2B5EF4-FFF2-40B4-BE49-F238E27FC236}">
              <a16:creationId xmlns:a16="http://schemas.microsoft.com/office/drawing/2014/main" id="{9EC3CB96-98E2-CD4C-A870-A3119FE31FB6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50799</xdr:rowOff>
    </xdr:to>
    <xdr:sp macro="" textlink="">
      <xdr:nvSpPr>
        <xdr:cNvPr id="7019" name="Object 16" hidden="1">
          <a:extLst>
            <a:ext uri="{FF2B5EF4-FFF2-40B4-BE49-F238E27FC236}">
              <a16:creationId xmlns:a16="http://schemas.microsoft.com/office/drawing/2014/main" id="{7B070415-1D2C-5543-82F0-9FCF24B887E5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76199</xdr:rowOff>
    </xdr:to>
    <xdr:sp macro="" textlink="">
      <xdr:nvSpPr>
        <xdr:cNvPr id="7020" name="Object 16" hidden="1">
          <a:extLst>
            <a:ext uri="{FF2B5EF4-FFF2-40B4-BE49-F238E27FC236}">
              <a16:creationId xmlns:a16="http://schemas.microsoft.com/office/drawing/2014/main" id="{F4F02E7F-F296-AE41-98CC-D37F3537CD62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50799</xdr:rowOff>
    </xdr:to>
    <xdr:sp macro="" textlink="">
      <xdr:nvSpPr>
        <xdr:cNvPr id="7021" name="Object 16" hidden="1">
          <a:extLst>
            <a:ext uri="{FF2B5EF4-FFF2-40B4-BE49-F238E27FC236}">
              <a16:creationId xmlns:a16="http://schemas.microsoft.com/office/drawing/2014/main" id="{E377F287-D488-724D-B271-C995F3AB027E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78</xdr:row>
      <xdr:rowOff>0</xdr:rowOff>
    </xdr:from>
    <xdr:to>
      <xdr:col>2</xdr:col>
      <xdr:colOff>711200</xdr:colOff>
      <xdr:row>79</xdr:row>
      <xdr:rowOff>76199</xdr:rowOff>
    </xdr:to>
    <xdr:sp macro="" textlink="">
      <xdr:nvSpPr>
        <xdr:cNvPr id="7022" name="Object 16" hidden="1">
          <a:extLst>
            <a:ext uri="{FF2B5EF4-FFF2-40B4-BE49-F238E27FC236}">
              <a16:creationId xmlns:a16="http://schemas.microsoft.com/office/drawing/2014/main" id="{F0E51498-24EC-6540-8CC4-E1845B5A6974}"/>
            </a:ext>
          </a:extLst>
        </xdr:cNvPr>
        <xdr:cNvSpPr>
          <a:spLocks noChangeArrowheads="1"/>
        </xdr:cNvSpPr>
      </xdr:nvSpPr>
      <xdr:spPr bwMode="auto">
        <a:xfrm>
          <a:off x="-2489200" y="25133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78</xdr:row>
      <xdr:rowOff>0</xdr:rowOff>
    </xdr:from>
    <xdr:to>
      <xdr:col>2</xdr:col>
      <xdr:colOff>711200</xdr:colOff>
      <xdr:row>79</xdr:row>
      <xdr:rowOff>50799</xdr:rowOff>
    </xdr:to>
    <xdr:sp macro="" textlink="">
      <xdr:nvSpPr>
        <xdr:cNvPr id="7023" name="Object 16" hidden="1">
          <a:extLst>
            <a:ext uri="{FF2B5EF4-FFF2-40B4-BE49-F238E27FC236}">
              <a16:creationId xmlns:a16="http://schemas.microsoft.com/office/drawing/2014/main" id="{4B6D2DB7-3EC9-E443-8DC6-5E45CFFC4A48}"/>
            </a:ext>
          </a:extLst>
        </xdr:cNvPr>
        <xdr:cNvSpPr>
          <a:spLocks noChangeArrowheads="1"/>
        </xdr:cNvSpPr>
      </xdr:nvSpPr>
      <xdr:spPr bwMode="auto">
        <a:xfrm>
          <a:off x="-2489200" y="25133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76199</xdr:rowOff>
    </xdr:to>
    <xdr:sp macro="" textlink="">
      <xdr:nvSpPr>
        <xdr:cNvPr id="7024" name="Object 16" hidden="1">
          <a:extLst>
            <a:ext uri="{FF2B5EF4-FFF2-40B4-BE49-F238E27FC236}">
              <a16:creationId xmlns:a16="http://schemas.microsoft.com/office/drawing/2014/main" id="{34F198D8-8708-5049-9C36-A70E39DA6309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50799</xdr:rowOff>
    </xdr:to>
    <xdr:sp macro="" textlink="">
      <xdr:nvSpPr>
        <xdr:cNvPr id="7025" name="Object 16" hidden="1">
          <a:extLst>
            <a:ext uri="{FF2B5EF4-FFF2-40B4-BE49-F238E27FC236}">
              <a16:creationId xmlns:a16="http://schemas.microsoft.com/office/drawing/2014/main" id="{F7C66287-D8C6-8747-87A9-3F2CF4187B50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76199</xdr:rowOff>
    </xdr:to>
    <xdr:sp macro="" textlink="">
      <xdr:nvSpPr>
        <xdr:cNvPr id="7026" name="Object 16" hidden="1">
          <a:extLst>
            <a:ext uri="{FF2B5EF4-FFF2-40B4-BE49-F238E27FC236}">
              <a16:creationId xmlns:a16="http://schemas.microsoft.com/office/drawing/2014/main" id="{3D4765BD-CB03-CD4D-B2DA-9BA28AB3EA32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50799</xdr:rowOff>
    </xdr:to>
    <xdr:sp macro="" textlink="">
      <xdr:nvSpPr>
        <xdr:cNvPr id="7027" name="Object 16" hidden="1">
          <a:extLst>
            <a:ext uri="{FF2B5EF4-FFF2-40B4-BE49-F238E27FC236}">
              <a16:creationId xmlns:a16="http://schemas.microsoft.com/office/drawing/2014/main" id="{37C46528-207D-3E46-971F-4C5BC7A67DAE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78</xdr:row>
      <xdr:rowOff>0</xdr:rowOff>
    </xdr:from>
    <xdr:to>
      <xdr:col>2</xdr:col>
      <xdr:colOff>711200</xdr:colOff>
      <xdr:row>79</xdr:row>
      <xdr:rowOff>76199</xdr:rowOff>
    </xdr:to>
    <xdr:sp macro="" textlink="">
      <xdr:nvSpPr>
        <xdr:cNvPr id="7028" name="Object 16" hidden="1">
          <a:extLst>
            <a:ext uri="{FF2B5EF4-FFF2-40B4-BE49-F238E27FC236}">
              <a16:creationId xmlns:a16="http://schemas.microsoft.com/office/drawing/2014/main" id="{25B4B0BB-C0B9-FF4B-9FE2-47CDB7864E0B}"/>
            </a:ext>
          </a:extLst>
        </xdr:cNvPr>
        <xdr:cNvSpPr>
          <a:spLocks noChangeArrowheads="1"/>
        </xdr:cNvSpPr>
      </xdr:nvSpPr>
      <xdr:spPr bwMode="auto">
        <a:xfrm>
          <a:off x="-2489200" y="25133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78</xdr:row>
      <xdr:rowOff>0</xdr:rowOff>
    </xdr:from>
    <xdr:to>
      <xdr:col>2</xdr:col>
      <xdr:colOff>711200</xdr:colOff>
      <xdr:row>79</xdr:row>
      <xdr:rowOff>50799</xdr:rowOff>
    </xdr:to>
    <xdr:sp macro="" textlink="">
      <xdr:nvSpPr>
        <xdr:cNvPr id="7029" name="Object 16" hidden="1">
          <a:extLst>
            <a:ext uri="{FF2B5EF4-FFF2-40B4-BE49-F238E27FC236}">
              <a16:creationId xmlns:a16="http://schemas.microsoft.com/office/drawing/2014/main" id="{30F53A88-3D66-AB45-A8EB-E5A7320011BE}"/>
            </a:ext>
          </a:extLst>
        </xdr:cNvPr>
        <xdr:cNvSpPr>
          <a:spLocks noChangeArrowheads="1"/>
        </xdr:cNvSpPr>
      </xdr:nvSpPr>
      <xdr:spPr bwMode="auto">
        <a:xfrm>
          <a:off x="-2489200" y="25133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76199</xdr:rowOff>
    </xdr:to>
    <xdr:sp macro="" textlink="">
      <xdr:nvSpPr>
        <xdr:cNvPr id="7030" name="Object 16" hidden="1">
          <a:extLst>
            <a:ext uri="{FF2B5EF4-FFF2-40B4-BE49-F238E27FC236}">
              <a16:creationId xmlns:a16="http://schemas.microsoft.com/office/drawing/2014/main" id="{72B80B80-24C7-E848-948E-29401EBE28FE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50799</xdr:rowOff>
    </xdr:to>
    <xdr:sp macro="" textlink="">
      <xdr:nvSpPr>
        <xdr:cNvPr id="7031" name="Object 16" hidden="1">
          <a:extLst>
            <a:ext uri="{FF2B5EF4-FFF2-40B4-BE49-F238E27FC236}">
              <a16:creationId xmlns:a16="http://schemas.microsoft.com/office/drawing/2014/main" id="{BFA9532A-2BB7-8549-9286-139168EF1234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76199</xdr:rowOff>
    </xdr:to>
    <xdr:sp macro="" textlink="">
      <xdr:nvSpPr>
        <xdr:cNvPr id="7032" name="Object 16" hidden="1">
          <a:extLst>
            <a:ext uri="{FF2B5EF4-FFF2-40B4-BE49-F238E27FC236}">
              <a16:creationId xmlns:a16="http://schemas.microsoft.com/office/drawing/2014/main" id="{7FCDA3B4-AF9B-DE4E-AEC8-958853133D42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78</xdr:row>
      <xdr:rowOff>0</xdr:rowOff>
    </xdr:from>
    <xdr:to>
      <xdr:col>2</xdr:col>
      <xdr:colOff>1066800</xdr:colOff>
      <xdr:row>79</xdr:row>
      <xdr:rowOff>50799</xdr:rowOff>
    </xdr:to>
    <xdr:sp macro="" textlink="">
      <xdr:nvSpPr>
        <xdr:cNvPr id="7033" name="Object 16" hidden="1">
          <a:extLst>
            <a:ext uri="{FF2B5EF4-FFF2-40B4-BE49-F238E27FC236}">
              <a16:creationId xmlns:a16="http://schemas.microsoft.com/office/drawing/2014/main" id="{1E61216C-7B17-E944-8E7D-DAED19B9F44A}"/>
            </a:ext>
          </a:extLst>
        </xdr:cNvPr>
        <xdr:cNvSpPr>
          <a:spLocks noChangeArrowheads="1"/>
        </xdr:cNvSpPr>
      </xdr:nvSpPr>
      <xdr:spPr bwMode="auto">
        <a:xfrm>
          <a:off x="4572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78</xdr:row>
      <xdr:rowOff>0</xdr:rowOff>
    </xdr:from>
    <xdr:to>
      <xdr:col>4</xdr:col>
      <xdr:colOff>469900</xdr:colOff>
      <xdr:row>79</xdr:row>
      <xdr:rowOff>76199</xdr:rowOff>
    </xdr:to>
    <xdr:sp macro="" textlink="">
      <xdr:nvSpPr>
        <xdr:cNvPr id="7034" name="Object 16" hidden="1">
          <a:extLst>
            <a:ext uri="{FF2B5EF4-FFF2-40B4-BE49-F238E27FC236}">
              <a16:creationId xmlns:a16="http://schemas.microsoft.com/office/drawing/2014/main" id="{866033AB-6010-1B40-9DEA-EE487E4A0F08}"/>
            </a:ext>
          </a:extLst>
        </xdr:cNvPr>
        <xdr:cNvSpPr>
          <a:spLocks noChangeArrowheads="1"/>
        </xdr:cNvSpPr>
      </xdr:nvSpPr>
      <xdr:spPr bwMode="auto">
        <a:xfrm>
          <a:off x="35814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78</xdr:row>
      <xdr:rowOff>0</xdr:rowOff>
    </xdr:from>
    <xdr:to>
      <xdr:col>4</xdr:col>
      <xdr:colOff>469900</xdr:colOff>
      <xdr:row>79</xdr:row>
      <xdr:rowOff>50799</xdr:rowOff>
    </xdr:to>
    <xdr:sp macro="" textlink="">
      <xdr:nvSpPr>
        <xdr:cNvPr id="7035" name="Object 16" hidden="1">
          <a:extLst>
            <a:ext uri="{FF2B5EF4-FFF2-40B4-BE49-F238E27FC236}">
              <a16:creationId xmlns:a16="http://schemas.microsoft.com/office/drawing/2014/main" id="{96169EC7-A2C5-9D48-8DFB-15043334712E}"/>
            </a:ext>
          </a:extLst>
        </xdr:cNvPr>
        <xdr:cNvSpPr>
          <a:spLocks noChangeArrowheads="1"/>
        </xdr:cNvSpPr>
      </xdr:nvSpPr>
      <xdr:spPr bwMode="auto">
        <a:xfrm>
          <a:off x="35814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78</xdr:row>
      <xdr:rowOff>0</xdr:rowOff>
    </xdr:from>
    <xdr:to>
      <xdr:col>4</xdr:col>
      <xdr:colOff>469900</xdr:colOff>
      <xdr:row>79</xdr:row>
      <xdr:rowOff>76199</xdr:rowOff>
    </xdr:to>
    <xdr:sp macro="" textlink="">
      <xdr:nvSpPr>
        <xdr:cNvPr id="7036" name="Object 16" hidden="1">
          <a:extLst>
            <a:ext uri="{FF2B5EF4-FFF2-40B4-BE49-F238E27FC236}">
              <a16:creationId xmlns:a16="http://schemas.microsoft.com/office/drawing/2014/main" id="{2C1EA39C-A9AF-B048-A230-DB18FD2ADA77}"/>
            </a:ext>
          </a:extLst>
        </xdr:cNvPr>
        <xdr:cNvSpPr>
          <a:spLocks noChangeArrowheads="1"/>
        </xdr:cNvSpPr>
      </xdr:nvSpPr>
      <xdr:spPr bwMode="auto">
        <a:xfrm>
          <a:off x="35814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78</xdr:row>
      <xdr:rowOff>0</xdr:rowOff>
    </xdr:from>
    <xdr:to>
      <xdr:col>4</xdr:col>
      <xdr:colOff>469900</xdr:colOff>
      <xdr:row>79</xdr:row>
      <xdr:rowOff>50799</xdr:rowOff>
    </xdr:to>
    <xdr:sp macro="" textlink="">
      <xdr:nvSpPr>
        <xdr:cNvPr id="7037" name="Object 16" hidden="1">
          <a:extLst>
            <a:ext uri="{FF2B5EF4-FFF2-40B4-BE49-F238E27FC236}">
              <a16:creationId xmlns:a16="http://schemas.microsoft.com/office/drawing/2014/main" id="{5D8DB849-2010-274B-BF89-42CADA1EA308}"/>
            </a:ext>
          </a:extLst>
        </xdr:cNvPr>
        <xdr:cNvSpPr>
          <a:spLocks noChangeArrowheads="1"/>
        </xdr:cNvSpPr>
      </xdr:nvSpPr>
      <xdr:spPr bwMode="auto">
        <a:xfrm>
          <a:off x="35814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78</xdr:row>
      <xdr:rowOff>0</xdr:rowOff>
    </xdr:from>
    <xdr:to>
      <xdr:col>4</xdr:col>
      <xdr:colOff>469900</xdr:colOff>
      <xdr:row>79</xdr:row>
      <xdr:rowOff>76199</xdr:rowOff>
    </xdr:to>
    <xdr:sp macro="" textlink="">
      <xdr:nvSpPr>
        <xdr:cNvPr id="7038" name="Object 16" hidden="1">
          <a:extLst>
            <a:ext uri="{FF2B5EF4-FFF2-40B4-BE49-F238E27FC236}">
              <a16:creationId xmlns:a16="http://schemas.microsoft.com/office/drawing/2014/main" id="{F02D0A77-8D0A-B34D-8B80-5552AE2B79EC}"/>
            </a:ext>
          </a:extLst>
        </xdr:cNvPr>
        <xdr:cNvSpPr>
          <a:spLocks noChangeArrowheads="1"/>
        </xdr:cNvSpPr>
      </xdr:nvSpPr>
      <xdr:spPr bwMode="auto">
        <a:xfrm>
          <a:off x="3581400" y="25133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78</xdr:row>
      <xdr:rowOff>0</xdr:rowOff>
    </xdr:from>
    <xdr:to>
      <xdr:col>4</xdr:col>
      <xdr:colOff>469900</xdr:colOff>
      <xdr:row>79</xdr:row>
      <xdr:rowOff>50799</xdr:rowOff>
    </xdr:to>
    <xdr:sp macro="" textlink="">
      <xdr:nvSpPr>
        <xdr:cNvPr id="7039" name="Object 16" hidden="1">
          <a:extLst>
            <a:ext uri="{FF2B5EF4-FFF2-40B4-BE49-F238E27FC236}">
              <a16:creationId xmlns:a16="http://schemas.microsoft.com/office/drawing/2014/main" id="{16A443CD-ABAF-954B-A05E-FC796FC35395}"/>
            </a:ext>
          </a:extLst>
        </xdr:cNvPr>
        <xdr:cNvSpPr>
          <a:spLocks noChangeArrowheads="1"/>
        </xdr:cNvSpPr>
      </xdr:nvSpPr>
      <xdr:spPr bwMode="auto">
        <a:xfrm>
          <a:off x="3581400" y="25133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13</xdr:row>
      <xdr:rowOff>0</xdr:rowOff>
    </xdr:from>
    <xdr:to>
      <xdr:col>4</xdr:col>
      <xdr:colOff>469900</xdr:colOff>
      <xdr:row>14</xdr:row>
      <xdr:rowOff>38101</xdr:rowOff>
    </xdr:to>
    <xdr:sp macro="" textlink="">
      <xdr:nvSpPr>
        <xdr:cNvPr id="7040" name="Object 16" hidden="1">
          <a:extLst>
            <a:ext uri="{FF2B5EF4-FFF2-40B4-BE49-F238E27FC236}">
              <a16:creationId xmlns:a16="http://schemas.microsoft.com/office/drawing/2014/main" id="{1B06D400-40F4-3A43-81A4-89EE56903177}"/>
            </a:ext>
          </a:extLst>
        </xdr:cNvPr>
        <xdr:cNvSpPr>
          <a:spLocks noChangeArrowheads="1"/>
        </xdr:cNvSpPr>
      </xdr:nvSpPr>
      <xdr:spPr bwMode="auto">
        <a:xfrm>
          <a:off x="3581400" y="61595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14</xdr:row>
      <xdr:rowOff>114300</xdr:rowOff>
    </xdr:from>
    <xdr:to>
      <xdr:col>4</xdr:col>
      <xdr:colOff>469900</xdr:colOff>
      <xdr:row>15</xdr:row>
      <xdr:rowOff>165100</xdr:rowOff>
    </xdr:to>
    <xdr:sp macro="" textlink="">
      <xdr:nvSpPr>
        <xdr:cNvPr id="7041" name="Object 16" hidden="1">
          <a:extLst>
            <a:ext uri="{FF2B5EF4-FFF2-40B4-BE49-F238E27FC236}">
              <a16:creationId xmlns:a16="http://schemas.microsoft.com/office/drawing/2014/main" id="{0F4A5A22-1156-5746-9550-168297786EB8}"/>
            </a:ext>
          </a:extLst>
        </xdr:cNvPr>
        <xdr:cNvSpPr>
          <a:spLocks noChangeArrowheads="1"/>
        </xdr:cNvSpPr>
      </xdr:nvSpPr>
      <xdr:spPr bwMode="auto">
        <a:xfrm>
          <a:off x="3581400" y="6502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13</xdr:row>
      <xdr:rowOff>0</xdr:rowOff>
    </xdr:from>
    <xdr:to>
      <xdr:col>4</xdr:col>
      <xdr:colOff>469900</xdr:colOff>
      <xdr:row>14</xdr:row>
      <xdr:rowOff>12701</xdr:rowOff>
    </xdr:to>
    <xdr:sp macro="" textlink="">
      <xdr:nvSpPr>
        <xdr:cNvPr id="7042" name="Object 16" hidden="1">
          <a:extLst>
            <a:ext uri="{FF2B5EF4-FFF2-40B4-BE49-F238E27FC236}">
              <a16:creationId xmlns:a16="http://schemas.microsoft.com/office/drawing/2014/main" id="{86A01875-19EF-7945-9C8B-C7A00B94363F}"/>
            </a:ext>
          </a:extLst>
        </xdr:cNvPr>
        <xdr:cNvSpPr>
          <a:spLocks noChangeArrowheads="1"/>
        </xdr:cNvSpPr>
      </xdr:nvSpPr>
      <xdr:spPr bwMode="auto">
        <a:xfrm>
          <a:off x="3581400" y="6159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16</xdr:row>
      <xdr:rowOff>114300</xdr:rowOff>
    </xdr:from>
    <xdr:to>
      <xdr:col>4</xdr:col>
      <xdr:colOff>469900</xdr:colOff>
      <xdr:row>16</xdr:row>
      <xdr:rowOff>355600</xdr:rowOff>
    </xdr:to>
    <xdr:sp macro="" textlink="">
      <xdr:nvSpPr>
        <xdr:cNvPr id="7043" name="Object 16" hidden="1">
          <a:extLst>
            <a:ext uri="{FF2B5EF4-FFF2-40B4-BE49-F238E27FC236}">
              <a16:creationId xmlns:a16="http://schemas.microsoft.com/office/drawing/2014/main" id="{548A6C99-1DC0-DC40-9BC0-33E76EA08CAC}"/>
            </a:ext>
          </a:extLst>
        </xdr:cNvPr>
        <xdr:cNvSpPr>
          <a:spLocks noChangeArrowheads="1"/>
        </xdr:cNvSpPr>
      </xdr:nvSpPr>
      <xdr:spPr bwMode="auto">
        <a:xfrm>
          <a:off x="3581400" y="6692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16</xdr:row>
      <xdr:rowOff>114300</xdr:rowOff>
    </xdr:from>
    <xdr:to>
      <xdr:col>4</xdr:col>
      <xdr:colOff>469900</xdr:colOff>
      <xdr:row>16</xdr:row>
      <xdr:rowOff>355600</xdr:rowOff>
    </xdr:to>
    <xdr:sp macro="" textlink="">
      <xdr:nvSpPr>
        <xdr:cNvPr id="7044" name="Object 16" hidden="1">
          <a:extLst>
            <a:ext uri="{FF2B5EF4-FFF2-40B4-BE49-F238E27FC236}">
              <a16:creationId xmlns:a16="http://schemas.microsoft.com/office/drawing/2014/main" id="{7240F298-AD53-E34A-8D86-FCB40C5F1A61}"/>
            </a:ext>
          </a:extLst>
        </xdr:cNvPr>
        <xdr:cNvSpPr>
          <a:spLocks noChangeArrowheads="1"/>
        </xdr:cNvSpPr>
      </xdr:nvSpPr>
      <xdr:spPr bwMode="auto">
        <a:xfrm>
          <a:off x="3581400" y="6692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16</xdr:row>
      <xdr:rowOff>114300</xdr:rowOff>
    </xdr:from>
    <xdr:to>
      <xdr:col>4</xdr:col>
      <xdr:colOff>469900</xdr:colOff>
      <xdr:row>16</xdr:row>
      <xdr:rowOff>355600</xdr:rowOff>
    </xdr:to>
    <xdr:sp macro="" textlink="">
      <xdr:nvSpPr>
        <xdr:cNvPr id="7045" name="Object 16" hidden="1">
          <a:extLst>
            <a:ext uri="{FF2B5EF4-FFF2-40B4-BE49-F238E27FC236}">
              <a16:creationId xmlns:a16="http://schemas.microsoft.com/office/drawing/2014/main" id="{D02491B1-FFA9-8C4F-8854-F9A5F746BC41}"/>
            </a:ext>
          </a:extLst>
        </xdr:cNvPr>
        <xdr:cNvSpPr>
          <a:spLocks noChangeArrowheads="1"/>
        </xdr:cNvSpPr>
      </xdr:nvSpPr>
      <xdr:spPr bwMode="auto">
        <a:xfrm>
          <a:off x="3581400" y="6692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16</xdr:row>
      <xdr:rowOff>114300</xdr:rowOff>
    </xdr:from>
    <xdr:to>
      <xdr:col>4</xdr:col>
      <xdr:colOff>469900</xdr:colOff>
      <xdr:row>16</xdr:row>
      <xdr:rowOff>355600</xdr:rowOff>
    </xdr:to>
    <xdr:sp macro="" textlink="">
      <xdr:nvSpPr>
        <xdr:cNvPr id="7046" name="Object 16" hidden="1">
          <a:extLst>
            <a:ext uri="{FF2B5EF4-FFF2-40B4-BE49-F238E27FC236}">
              <a16:creationId xmlns:a16="http://schemas.microsoft.com/office/drawing/2014/main" id="{0BE838C8-86FE-AF45-A970-4616EE49ECEA}"/>
            </a:ext>
          </a:extLst>
        </xdr:cNvPr>
        <xdr:cNvSpPr>
          <a:spLocks noChangeArrowheads="1"/>
        </xdr:cNvSpPr>
      </xdr:nvSpPr>
      <xdr:spPr bwMode="auto">
        <a:xfrm>
          <a:off x="3581400" y="6692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47" name="Object 16" hidden="1">
          <a:extLst>
            <a:ext uri="{FF2B5EF4-FFF2-40B4-BE49-F238E27FC236}">
              <a16:creationId xmlns:a16="http://schemas.microsoft.com/office/drawing/2014/main" id="{3148BC2D-0F87-CD4C-9455-0A7DE04CCF38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48" name="Object 16" hidden="1">
          <a:extLst>
            <a:ext uri="{FF2B5EF4-FFF2-40B4-BE49-F238E27FC236}">
              <a16:creationId xmlns:a16="http://schemas.microsoft.com/office/drawing/2014/main" id="{8E405537-C4B4-9342-A58A-B5A2FE256A57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49" name="Object 16" hidden="1">
          <a:extLst>
            <a:ext uri="{FF2B5EF4-FFF2-40B4-BE49-F238E27FC236}">
              <a16:creationId xmlns:a16="http://schemas.microsoft.com/office/drawing/2014/main" id="{9A1AB9E8-A833-B84A-BA1B-FBE68537E8BD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50" name="Object 16" hidden="1">
          <a:extLst>
            <a:ext uri="{FF2B5EF4-FFF2-40B4-BE49-F238E27FC236}">
              <a16:creationId xmlns:a16="http://schemas.microsoft.com/office/drawing/2014/main" id="{C1B0BACF-E6D7-814D-94FC-B533EC6EA1A3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0</xdr:rowOff>
    </xdr:from>
    <xdr:to>
      <xdr:col>4</xdr:col>
      <xdr:colOff>457200</xdr:colOff>
      <xdr:row>18</xdr:row>
      <xdr:rowOff>279400</xdr:rowOff>
    </xdr:to>
    <xdr:sp macro="" textlink="">
      <xdr:nvSpPr>
        <xdr:cNvPr id="7051" name="Object 16" hidden="1">
          <a:extLst>
            <a:ext uri="{FF2B5EF4-FFF2-40B4-BE49-F238E27FC236}">
              <a16:creationId xmlns:a16="http://schemas.microsoft.com/office/drawing/2014/main" id="{EFFF0B1A-4BD9-2644-85D1-7839B904D1B6}"/>
            </a:ext>
          </a:extLst>
        </xdr:cNvPr>
        <xdr:cNvSpPr>
          <a:spLocks noChangeArrowheads="1"/>
        </xdr:cNvSpPr>
      </xdr:nvSpPr>
      <xdr:spPr bwMode="auto">
        <a:xfrm>
          <a:off x="3581400" y="73279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0</xdr:rowOff>
    </xdr:from>
    <xdr:to>
      <xdr:col>4</xdr:col>
      <xdr:colOff>469900</xdr:colOff>
      <xdr:row>18</xdr:row>
      <xdr:rowOff>254000</xdr:rowOff>
    </xdr:to>
    <xdr:sp macro="" textlink="">
      <xdr:nvSpPr>
        <xdr:cNvPr id="7052" name="Object 16" hidden="1">
          <a:extLst>
            <a:ext uri="{FF2B5EF4-FFF2-40B4-BE49-F238E27FC236}">
              <a16:creationId xmlns:a16="http://schemas.microsoft.com/office/drawing/2014/main" id="{18AFE7CD-83A1-E441-B1D8-A5B011AE0A51}"/>
            </a:ext>
          </a:extLst>
        </xdr:cNvPr>
        <xdr:cNvSpPr>
          <a:spLocks noChangeArrowheads="1"/>
        </xdr:cNvSpPr>
      </xdr:nvSpPr>
      <xdr:spPr bwMode="auto">
        <a:xfrm>
          <a:off x="3581400" y="73279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0</xdr:rowOff>
    </xdr:from>
    <xdr:to>
      <xdr:col>4</xdr:col>
      <xdr:colOff>469900</xdr:colOff>
      <xdr:row>18</xdr:row>
      <xdr:rowOff>254000</xdr:rowOff>
    </xdr:to>
    <xdr:sp macro="" textlink="">
      <xdr:nvSpPr>
        <xdr:cNvPr id="7053" name="Object 16" hidden="1">
          <a:extLst>
            <a:ext uri="{FF2B5EF4-FFF2-40B4-BE49-F238E27FC236}">
              <a16:creationId xmlns:a16="http://schemas.microsoft.com/office/drawing/2014/main" id="{2AECE044-D9DF-784A-99AF-31FC575B1F34}"/>
            </a:ext>
          </a:extLst>
        </xdr:cNvPr>
        <xdr:cNvSpPr>
          <a:spLocks noChangeArrowheads="1"/>
        </xdr:cNvSpPr>
      </xdr:nvSpPr>
      <xdr:spPr bwMode="auto">
        <a:xfrm>
          <a:off x="3581400" y="73279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0</xdr:rowOff>
    </xdr:from>
    <xdr:to>
      <xdr:col>4</xdr:col>
      <xdr:colOff>469900</xdr:colOff>
      <xdr:row>18</xdr:row>
      <xdr:rowOff>254000</xdr:rowOff>
    </xdr:to>
    <xdr:sp macro="" textlink="">
      <xdr:nvSpPr>
        <xdr:cNvPr id="7054" name="Object 16" hidden="1">
          <a:extLst>
            <a:ext uri="{FF2B5EF4-FFF2-40B4-BE49-F238E27FC236}">
              <a16:creationId xmlns:a16="http://schemas.microsoft.com/office/drawing/2014/main" id="{EFD678EE-86FC-5141-96EB-06AC2E930740}"/>
            </a:ext>
          </a:extLst>
        </xdr:cNvPr>
        <xdr:cNvSpPr>
          <a:spLocks noChangeArrowheads="1"/>
        </xdr:cNvSpPr>
      </xdr:nvSpPr>
      <xdr:spPr bwMode="auto">
        <a:xfrm>
          <a:off x="3581400" y="73279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0</xdr:rowOff>
    </xdr:from>
    <xdr:to>
      <xdr:col>4</xdr:col>
      <xdr:colOff>469900</xdr:colOff>
      <xdr:row>18</xdr:row>
      <xdr:rowOff>254000</xdr:rowOff>
    </xdr:to>
    <xdr:sp macro="" textlink="">
      <xdr:nvSpPr>
        <xdr:cNvPr id="7055" name="Object 16" hidden="1">
          <a:extLst>
            <a:ext uri="{FF2B5EF4-FFF2-40B4-BE49-F238E27FC236}">
              <a16:creationId xmlns:a16="http://schemas.microsoft.com/office/drawing/2014/main" id="{67D6DE5B-955B-A941-8601-3E7D258273E3}"/>
            </a:ext>
          </a:extLst>
        </xdr:cNvPr>
        <xdr:cNvSpPr>
          <a:spLocks noChangeArrowheads="1"/>
        </xdr:cNvSpPr>
      </xdr:nvSpPr>
      <xdr:spPr bwMode="auto">
        <a:xfrm>
          <a:off x="3581400" y="73279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13</xdr:row>
      <xdr:rowOff>0</xdr:rowOff>
    </xdr:from>
    <xdr:to>
      <xdr:col>2</xdr:col>
      <xdr:colOff>1066800</xdr:colOff>
      <xdr:row>14</xdr:row>
      <xdr:rowOff>38101</xdr:rowOff>
    </xdr:to>
    <xdr:sp macro="" textlink="">
      <xdr:nvSpPr>
        <xdr:cNvPr id="7056" name="Object 16" hidden="1">
          <a:extLst>
            <a:ext uri="{FF2B5EF4-FFF2-40B4-BE49-F238E27FC236}">
              <a16:creationId xmlns:a16="http://schemas.microsoft.com/office/drawing/2014/main" id="{B1E84C26-3800-4C48-82DD-33A0C966DED9}"/>
            </a:ext>
          </a:extLst>
        </xdr:cNvPr>
        <xdr:cNvSpPr>
          <a:spLocks noChangeArrowheads="1"/>
        </xdr:cNvSpPr>
      </xdr:nvSpPr>
      <xdr:spPr bwMode="auto">
        <a:xfrm>
          <a:off x="457200" y="61595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13</xdr:row>
      <xdr:rowOff>0</xdr:rowOff>
    </xdr:from>
    <xdr:to>
      <xdr:col>2</xdr:col>
      <xdr:colOff>1066800</xdr:colOff>
      <xdr:row>14</xdr:row>
      <xdr:rowOff>12701</xdr:rowOff>
    </xdr:to>
    <xdr:sp macro="" textlink="">
      <xdr:nvSpPr>
        <xdr:cNvPr id="7057" name="Object 16" hidden="1">
          <a:extLst>
            <a:ext uri="{FF2B5EF4-FFF2-40B4-BE49-F238E27FC236}">
              <a16:creationId xmlns:a16="http://schemas.microsoft.com/office/drawing/2014/main" id="{09E9A0EA-0517-184F-A6AC-977BB7530A0C}"/>
            </a:ext>
          </a:extLst>
        </xdr:cNvPr>
        <xdr:cNvSpPr>
          <a:spLocks noChangeArrowheads="1"/>
        </xdr:cNvSpPr>
      </xdr:nvSpPr>
      <xdr:spPr bwMode="auto">
        <a:xfrm>
          <a:off x="457200" y="6159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13</xdr:row>
      <xdr:rowOff>0</xdr:rowOff>
    </xdr:from>
    <xdr:to>
      <xdr:col>2</xdr:col>
      <xdr:colOff>711200</xdr:colOff>
      <xdr:row>14</xdr:row>
      <xdr:rowOff>38101</xdr:rowOff>
    </xdr:to>
    <xdr:sp macro="" textlink="">
      <xdr:nvSpPr>
        <xdr:cNvPr id="7058" name="Object 16" hidden="1">
          <a:extLst>
            <a:ext uri="{FF2B5EF4-FFF2-40B4-BE49-F238E27FC236}">
              <a16:creationId xmlns:a16="http://schemas.microsoft.com/office/drawing/2014/main" id="{28292A25-43A6-4646-AFD5-0129C2534C8C}"/>
            </a:ext>
          </a:extLst>
        </xdr:cNvPr>
        <xdr:cNvSpPr>
          <a:spLocks noChangeArrowheads="1"/>
        </xdr:cNvSpPr>
      </xdr:nvSpPr>
      <xdr:spPr bwMode="auto">
        <a:xfrm>
          <a:off x="-2489200" y="61595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13</xdr:row>
      <xdr:rowOff>0</xdr:rowOff>
    </xdr:from>
    <xdr:to>
      <xdr:col>2</xdr:col>
      <xdr:colOff>711200</xdr:colOff>
      <xdr:row>14</xdr:row>
      <xdr:rowOff>12701</xdr:rowOff>
    </xdr:to>
    <xdr:sp macro="" textlink="">
      <xdr:nvSpPr>
        <xdr:cNvPr id="7059" name="Object 16" hidden="1">
          <a:extLst>
            <a:ext uri="{FF2B5EF4-FFF2-40B4-BE49-F238E27FC236}">
              <a16:creationId xmlns:a16="http://schemas.microsoft.com/office/drawing/2014/main" id="{108D7789-A8DD-4C43-8DAD-307EAEBA5034}"/>
            </a:ext>
          </a:extLst>
        </xdr:cNvPr>
        <xdr:cNvSpPr>
          <a:spLocks noChangeArrowheads="1"/>
        </xdr:cNvSpPr>
      </xdr:nvSpPr>
      <xdr:spPr bwMode="auto">
        <a:xfrm>
          <a:off x="-2489200" y="61595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60" name="Object 16" hidden="1">
          <a:extLst>
            <a:ext uri="{FF2B5EF4-FFF2-40B4-BE49-F238E27FC236}">
              <a16:creationId xmlns:a16="http://schemas.microsoft.com/office/drawing/2014/main" id="{5B8D11F9-353A-6F44-BEC0-96D975462F05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61" name="Object 16" hidden="1">
          <a:extLst>
            <a:ext uri="{FF2B5EF4-FFF2-40B4-BE49-F238E27FC236}">
              <a16:creationId xmlns:a16="http://schemas.microsoft.com/office/drawing/2014/main" id="{BD35B92D-6EA4-CD41-A928-8BBFAEC9146D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62" name="Object 16" hidden="1">
          <a:extLst>
            <a:ext uri="{FF2B5EF4-FFF2-40B4-BE49-F238E27FC236}">
              <a16:creationId xmlns:a16="http://schemas.microsoft.com/office/drawing/2014/main" id="{5B82E55C-FB6A-354F-A2C1-44FB06A27D98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469900</xdr:colOff>
      <xdr:row>18</xdr:row>
      <xdr:rowOff>12700</xdr:rowOff>
    </xdr:to>
    <xdr:sp macro="" textlink="">
      <xdr:nvSpPr>
        <xdr:cNvPr id="7063" name="Object 16" hidden="1">
          <a:extLst>
            <a:ext uri="{FF2B5EF4-FFF2-40B4-BE49-F238E27FC236}">
              <a16:creationId xmlns:a16="http://schemas.microsoft.com/office/drawing/2014/main" id="{ACD2E0C0-754D-EA49-8FBD-6ADA9E080EF1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457200</xdr:colOff>
      <xdr:row>42</xdr:row>
      <xdr:rowOff>50800</xdr:rowOff>
    </xdr:to>
    <xdr:sp macro="" textlink="">
      <xdr:nvSpPr>
        <xdr:cNvPr id="7064" name="Object 16" hidden="1">
          <a:extLst>
            <a:ext uri="{FF2B5EF4-FFF2-40B4-BE49-F238E27FC236}">
              <a16:creationId xmlns:a16="http://schemas.microsoft.com/office/drawing/2014/main" id="{E476AB43-9E12-9546-81B6-E60FF92DBDB1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469900</xdr:colOff>
      <xdr:row>42</xdr:row>
      <xdr:rowOff>12700</xdr:rowOff>
    </xdr:to>
    <xdr:sp macro="" textlink="">
      <xdr:nvSpPr>
        <xdr:cNvPr id="7065" name="Object 16" hidden="1">
          <a:extLst>
            <a:ext uri="{FF2B5EF4-FFF2-40B4-BE49-F238E27FC236}">
              <a16:creationId xmlns:a16="http://schemas.microsoft.com/office/drawing/2014/main" id="{CBDE750A-2116-F146-A89C-07B95EE689C0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469900</xdr:colOff>
      <xdr:row>42</xdr:row>
      <xdr:rowOff>12700</xdr:rowOff>
    </xdr:to>
    <xdr:sp macro="" textlink="">
      <xdr:nvSpPr>
        <xdr:cNvPr id="7066" name="Object 16" hidden="1">
          <a:extLst>
            <a:ext uri="{FF2B5EF4-FFF2-40B4-BE49-F238E27FC236}">
              <a16:creationId xmlns:a16="http://schemas.microsoft.com/office/drawing/2014/main" id="{48318C62-0BB3-374A-85DC-685083452E22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469900</xdr:colOff>
      <xdr:row>42</xdr:row>
      <xdr:rowOff>12700</xdr:rowOff>
    </xdr:to>
    <xdr:sp macro="" textlink="">
      <xdr:nvSpPr>
        <xdr:cNvPr id="7067" name="Object 16" hidden="1">
          <a:extLst>
            <a:ext uri="{FF2B5EF4-FFF2-40B4-BE49-F238E27FC236}">
              <a16:creationId xmlns:a16="http://schemas.microsoft.com/office/drawing/2014/main" id="{D4DF204E-1418-9244-8698-31B78EBB1680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469900</xdr:colOff>
      <xdr:row>42</xdr:row>
      <xdr:rowOff>12700</xdr:rowOff>
    </xdr:to>
    <xdr:sp macro="" textlink="">
      <xdr:nvSpPr>
        <xdr:cNvPr id="7068" name="Object 16" hidden="1">
          <a:extLst>
            <a:ext uri="{FF2B5EF4-FFF2-40B4-BE49-F238E27FC236}">
              <a16:creationId xmlns:a16="http://schemas.microsoft.com/office/drawing/2014/main" id="{8A046C95-0BBE-3246-BBE8-DDBF4DB54236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069" name="Object 16" hidden="1">
          <a:extLst>
            <a:ext uri="{FF2B5EF4-FFF2-40B4-BE49-F238E27FC236}">
              <a16:creationId xmlns:a16="http://schemas.microsoft.com/office/drawing/2014/main" id="{EB4B4ADC-469C-354B-AAD0-9D1584DEE52B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070" name="Object 16" hidden="1">
          <a:extLst>
            <a:ext uri="{FF2B5EF4-FFF2-40B4-BE49-F238E27FC236}">
              <a16:creationId xmlns:a16="http://schemas.microsoft.com/office/drawing/2014/main" id="{C195E493-D035-CC4E-9B94-0987A44C7A87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071" name="Object 16" hidden="1">
          <a:extLst>
            <a:ext uri="{FF2B5EF4-FFF2-40B4-BE49-F238E27FC236}">
              <a16:creationId xmlns:a16="http://schemas.microsoft.com/office/drawing/2014/main" id="{A71DFBC8-5EE0-D446-B2E5-DF05BF5B3782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072" name="Object 16" hidden="1">
          <a:extLst>
            <a:ext uri="{FF2B5EF4-FFF2-40B4-BE49-F238E27FC236}">
              <a16:creationId xmlns:a16="http://schemas.microsoft.com/office/drawing/2014/main" id="{EBACEBC8-0BAF-C046-BBEC-DB9FFD9862E9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0</xdr:rowOff>
    </xdr:from>
    <xdr:to>
      <xdr:col>4</xdr:col>
      <xdr:colOff>469900</xdr:colOff>
      <xdr:row>66</xdr:row>
      <xdr:rowOff>63500</xdr:rowOff>
    </xdr:to>
    <xdr:sp macro="" textlink="">
      <xdr:nvSpPr>
        <xdr:cNvPr id="7073" name="Object 16" hidden="1">
          <a:extLst>
            <a:ext uri="{FF2B5EF4-FFF2-40B4-BE49-F238E27FC236}">
              <a16:creationId xmlns:a16="http://schemas.microsoft.com/office/drawing/2014/main" id="{C2394FBD-8D7C-B44D-B7D9-C9D9D0C192AC}"/>
            </a:ext>
          </a:extLst>
        </xdr:cNvPr>
        <xdr:cNvSpPr>
          <a:spLocks noChangeArrowheads="1"/>
        </xdr:cNvSpPr>
      </xdr:nvSpPr>
      <xdr:spPr bwMode="auto">
        <a:xfrm>
          <a:off x="3581400" y="22656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0</xdr:rowOff>
    </xdr:from>
    <xdr:to>
      <xdr:col>4</xdr:col>
      <xdr:colOff>469900</xdr:colOff>
      <xdr:row>66</xdr:row>
      <xdr:rowOff>63500</xdr:rowOff>
    </xdr:to>
    <xdr:sp macro="" textlink="">
      <xdr:nvSpPr>
        <xdr:cNvPr id="7074" name="Object 16" hidden="1">
          <a:extLst>
            <a:ext uri="{FF2B5EF4-FFF2-40B4-BE49-F238E27FC236}">
              <a16:creationId xmlns:a16="http://schemas.microsoft.com/office/drawing/2014/main" id="{6C68FADD-6C5F-A545-B77B-23EC17A8C41F}"/>
            </a:ext>
          </a:extLst>
        </xdr:cNvPr>
        <xdr:cNvSpPr>
          <a:spLocks noChangeArrowheads="1"/>
        </xdr:cNvSpPr>
      </xdr:nvSpPr>
      <xdr:spPr bwMode="auto">
        <a:xfrm>
          <a:off x="3581400" y="22656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0</xdr:rowOff>
    </xdr:from>
    <xdr:to>
      <xdr:col>4</xdr:col>
      <xdr:colOff>469900</xdr:colOff>
      <xdr:row>66</xdr:row>
      <xdr:rowOff>63500</xdr:rowOff>
    </xdr:to>
    <xdr:sp macro="" textlink="">
      <xdr:nvSpPr>
        <xdr:cNvPr id="7075" name="Object 16" hidden="1">
          <a:extLst>
            <a:ext uri="{FF2B5EF4-FFF2-40B4-BE49-F238E27FC236}">
              <a16:creationId xmlns:a16="http://schemas.microsoft.com/office/drawing/2014/main" id="{2D6066E9-758C-E849-9160-C2EAF69FFE51}"/>
            </a:ext>
          </a:extLst>
        </xdr:cNvPr>
        <xdr:cNvSpPr>
          <a:spLocks noChangeArrowheads="1"/>
        </xdr:cNvSpPr>
      </xdr:nvSpPr>
      <xdr:spPr bwMode="auto">
        <a:xfrm>
          <a:off x="3581400" y="22656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0</xdr:rowOff>
    </xdr:from>
    <xdr:to>
      <xdr:col>4</xdr:col>
      <xdr:colOff>469900</xdr:colOff>
      <xdr:row>66</xdr:row>
      <xdr:rowOff>63500</xdr:rowOff>
    </xdr:to>
    <xdr:sp macro="" textlink="">
      <xdr:nvSpPr>
        <xdr:cNvPr id="7076" name="Object 16" hidden="1">
          <a:extLst>
            <a:ext uri="{FF2B5EF4-FFF2-40B4-BE49-F238E27FC236}">
              <a16:creationId xmlns:a16="http://schemas.microsoft.com/office/drawing/2014/main" id="{7698A2E5-CC5C-1548-A089-8434252579B1}"/>
            </a:ext>
          </a:extLst>
        </xdr:cNvPr>
        <xdr:cNvSpPr>
          <a:spLocks noChangeArrowheads="1"/>
        </xdr:cNvSpPr>
      </xdr:nvSpPr>
      <xdr:spPr bwMode="auto">
        <a:xfrm>
          <a:off x="3581400" y="22656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114300</xdr:rowOff>
    </xdr:from>
    <xdr:to>
      <xdr:col>4</xdr:col>
      <xdr:colOff>469900</xdr:colOff>
      <xdr:row>66</xdr:row>
      <xdr:rowOff>165100</xdr:rowOff>
    </xdr:to>
    <xdr:sp macro="" textlink="">
      <xdr:nvSpPr>
        <xdr:cNvPr id="7077" name="Object 16" hidden="1">
          <a:extLst>
            <a:ext uri="{FF2B5EF4-FFF2-40B4-BE49-F238E27FC236}">
              <a16:creationId xmlns:a16="http://schemas.microsoft.com/office/drawing/2014/main" id="{5982244F-E4EE-BB40-A6DB-7B8A208A5E11}"/>
            </a:ext>
          </a:extLst>
        </xdr:cNvPr>
        <xdr:cNvSpPr>
          <a:spLocks noChangeArrowheads="1"/>
        </xdr:cNvSpPr>
      </xdr:nvSpPr>
      <xdr:spPr bwMode="auto">
        <a:xfrm>
          <a:off x="3581400" y="2277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114300</xdr:rowOff>
    </xdr:from>
    <xdr:to>
      <xdr:col>4</xdr:col>
      <xdr:colOff>469900</xdr:colOff>
      <xdr:row>66</xdr:row>
      <xdr:rowOff>165100</xdr:rowOff>
    </xdr:to>
    <xdr:sp macro="" textlink="">
      <xdr:nvSpPr>
        <xdr:cNvPr id="7078" name="Object 16" hidden="1">
          <a:extLst>
            <a:ext uri="{FF2B5EF4-FFF2-40B4-BE49-F238E27FC236}">
              <a16:creationId xmlns:a16="http://schemas.microsoft.com/office/drawing/2014/main" id="{50360A03-351D-6A4C-BBAA-CDEB3DF32BA9}"/>
            </a:ext>
          </a:extLst>
        </xdr:cNvPr>
        <xdr:cNvSpPr>
          <a:spLocks noChangeArrowheads="1"/>
        </xdr:cNvSpPr>
      </xdr:nvSpPr>
      <xdr:spPr bwMode="auto">
        <a:xfrm>
          <a:off x="3581400" y="2277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114300</xdr:rowOff>
    </xdr:from>
    <xdr:to>
      <xdr:col>4</xdr:col>
      <xdr:colOff>469900</xdr:colOff>
      <xdr:row>66</xdr:row>
      <xdr:rowOff>165100</xdr:rowOff>
    </xdr:to>
    <xdr:sp macro="" textlink="">
      <xdr:nvSpPr>
        <xdr:cNvPr id="7079" name="Object 16" hidden="1">
          <a:extLst>
            <a:ext uri="{FF2B5EF4-FFF2-40B4-BE49-F238E27FC236}">
              <a16:creationId xmlns:a16="http://schemas.microsoft.com/office/drawing/2014/main" id="{DF66EA0F-AE51-E84B-8371-D2053DBDED36}"/>
            </a:ext>
          </a:extLst>
        </xdr:cNvPr>
        <xdr:cNvSpPr>
          <a:spLocks noChangeArrowheads="1"/>
        </xdr:cNvSpPr>
      </xdr:nvSpPr>
      <xdr:spPr bwMode="auto">
        <a:xfrm>
          <a:off x="3581400" y="2277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65</xdr:row>
      <xdr:rowOff>114300</xdr:rowOff>
    </xdr:from>
    <xdr:to>
      <xdr:col>4</xdr:col>
      <xdr:colOff>469900</xdr:colOff>
      <xdr:row>66</xdr:row>
      <xdr:rowOff>165100</xdr:rowOff>
    </xdr:to>
    <xdr:sp macro="" textlink="">
      <xdr:nvSpPr>
        <xdr:cNvPr id="7080" name="Object 16" hidden="1">
          <a:extLst>
            <a:ext uri="{FF2B5EF4-FFF2-40B4-BE49-F238E27FC236}">
              <a16:creationId xmlns:a16="http://schemas.microsoft.com/office/drawing/2014/main" id="{D0AF4E0E-F28C-B24D-9022-5E4D677D1373}"/>
            </a:ext>
          </a:extLst>
        </xdr:cNvPr>
        <xdr:cNvSpPr>
          <a:spLocks noChangeArrowheads="1"/>
        </xdr:cNvSpPr>
      </xdr:nvSpPr>
      <xdr:spPr bwMode="auto">
        <a:xfrm>
          <a:off x="3581400" y="2277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7081" name="Object 16" hidden="1">
          <a:extLst>
            <a:ext uri="{FF2B5EF4-FFF2-40B4-BE49-F238E27FC236}">
              <a16:creationId xmlns:a16="http://schemas.microsoft.com/office/drawing/2014/main" id="{AD262D6A-EB29-814C-BE78-EEEEDDDC7659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7082" name="Object 16" hidden="1">
          <a:extLst>
            <a:ext uri="{FF2B5EF4-FFF2-40B4-BE49-F238E27FC236}">
              <a16:creationId xmlns:a16="http://schemas.microsoft.com/office/drawing/2014/main" id="{1F0F278D-BCFA-614B-8594-8AF12ADE06CF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7083" name="Object 16" hidden="1">
          <a:extLst>
            <a:ext uri="{FF2B5EF4-FFF2-40B4-BE49-F238E27FC236}">
              <a16:creationId xmlns:a16="http://schemas.microsoft.com/office/drawing/2014/main" id="{2178BFE5-5FBA-E247-BC60-3E344804A6D2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469900</xdr:colOff>
      <xdr:row>36</xdr:row>
      <xdr:rowOff>101599</xdr:rowOff>
    </xdr:to>
    <xdr:sp macro="" textlink="">
      <xdr:nvSpPr>
        <xdr:cNvPr id="7084" name="Object 16" hidden="1">
          <a:extLst>
            <a:ext uri="{FF2B5EF4-FFF2-40B4-BE49-F238E27FC236}">
              <a16:creationId xmlns:a16="http://schemas.microsoft.com/office/drawing/2014/main" id="{424394FF-D88F-6348-847F-01732BDFEF58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1143000</xdr:colOff>
      <xdr:row>36</xdr:row>
      <xdr:rowOff>114299</xdr:rowOff>
    </xdr:to>
    <xdr:sp macro="" textlink="">
      <xdr:nvSpPr>
        <xdr:cNvPr id="7085" name="Object 16" hidden="1">
          <a:extLst>
            <a:ext uri="{FF2B5EF4-FFF2-40B4-BE49-F238E27FC236}">
              <a16:creationId xmlns:a16="http://schemas.microsoft.com/office/drawing/2014/main" id="{EE7AD6E2-0B55-5B4E-A617-B2AE14E6C123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0</xdr:rowOff>
    </xdr:from>
    <xdr:to>
      <xdr:col>4</xdr:col>
      <xdr:colOff>1143000</xdr:colOff>
      <xdr:row>36</xdr:row>
      <xdr:rowOff>12699</xdr:rowOff>
    </xdr:to>
    <xdr:sp macro="" textlink="">
      <xdr:nvSpPr>
        <xdr:cNvPr id="7086" name="Object 16" hidden="1">
          <a:extLst>
            <a:ext uri="{FF2B5EF4-FFF2-40B4-BE49-F238E27FC236}">
              <a16:creationId xmlns:a16="http://schemas.microsoft.com/office/drawing/2014/main" id="{9481B8FF-FD1D-F54B-84BA-4985077E9E32}"/>
            </a:ext>
          </a:extLst>
        </xdr:cNvPr>
        <xdr:cNvSpPr>
          <a:spLocks noChangeArrowheads="1"/>
        </xdr:cNvSpPr>
      </xdr:nvSpPr>
      <xdr:spPr bwMode="auto">
        <a:xfrm>
          <a:off x="3581400" y="122301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0</xdr:rowOff>
    </xdr:from>
    <xdr:to>
      <xdr:col>4</xdr:col>
      <xdr:colOff>1143000</xdr:colOff>
      <xdr:row>35</xdr:row>
      <xdr:rowOff>241300</xdr:rowOff>
    </xdr:to>
    <xdr:sp macro="" textlink="">
      <xdr:nvSpPr>
        <xdr:cNvPr id="7087" name="Object 16" hidden="1">
          <a:extLst>
            <a:ext uri="{FF2B5EF4-FFF2-40B4-BE49-F238E27FC236}">
              <a16:creationId xmlns:a16="http://schemas.microsoft.com/office/drawing/2014/main" id="{EC9FE357-2C27-D746-ACCB-55BC039CA693}"/>
            </a:ext>
          </a:extLst>
        </xdr:cNvPr>
        <xdr:cNvSpPr>
          <a:spLocks noChangeArrowheads="1"/>
        </xdr:cNvSpPr>
      </xdr:nvSpPr>
      <xdr:spPr bwMode="auto">
        <a:xfrm>
          <a:off x="3581400" y="122301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63500</xdr:rowOff>
    </xdr:to>
    <xdr:sp macro="" textlink="">
      <xdr:nvSpPr>
        <xdr:cNvPr id="7088" name="Object 16" hidden="1">
          <a:extLst>
            <a:ext uri="{FF2B5EF4-FFF2-40B4-BE49-F238E27FC236}">
              <a16:creationId xmlns:a16="http://schemas.microsoft.com/office/drawing/2014/main" id="{C49A1E92-AD44-6F45-8E03-95EFED545FE1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25400</xdr:rowOff>
    </xdr:to>
    <xdr:sp macro="" textlink="">
      <xdr:nvSpPr>
        <xdr:cNvPr id="7089" name="Object 16" hidden="1">
          <a:extLst>
            <a:ext uri="{FF2B5EF4-FFF2-40B4-BE49-F238E27FC236}">
              <a16:creationId xmlns:a16="http://schemas.microsoft.com/office/drawing/2014/main" id="{EA502F7B-B56A-7649-9C1F-574EF85E24C7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469900</xdr:colOff>
      <xdr:row>35</xdr:row>
      <xdr:rowOff>152400</xdr:rowOff>
    </xdr:to>
    <xdr:sp macro="" textlink="">
      <xdr:nvSpPr>
        <xdr:cNvPr id="7090" name="Object 16" hidden="1">
          <a:extLst>
            <a:ext uri="{FF2B5EF4-FFF2-40B4-BE49-F238E27FC236}">
              <a16:creationId xmlns:a16="http://schemas.microsoft.com/office/drawing/2014/main" id="{0206EAD8-A097-B141-9FE9-11966CFAEB2E}"/>
            </a:ext>
          </a:extLst>
        </xdr:cNvPr>
        <xdr:cNvSpPr>
          <a:spLocks noChangeArrowheads="1"/>
        </xdr:cNvSpPr>
      </xdr:nvSpPr>
      <xdr:spPr bwMode="auto">
        <a:xfrm>
          <a:off x="3581400" y="12128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469900</xdr:colOff>
      <xdr:row>35</xdr:row>
      <xdr:rowOff>152400</xdr:rowOff>
    </xdr:to>
    <xdr:sp macro="" textlink="">
      <xdr:nvSpPr>
        <xdr:cNvPr id="7091" name="Object 16" hidden="1">
          <a:extLst>
            <a:ext uri="{FF2B5EF4-FFF2-40B4-BE49-F238E27FC236}">
              <a16:creationId xmlns:a16="http://schemas.microsoft.com/office/drawing/2014/main" id="{9B6FA04C-177C-584E-93D2-A98203FA6E32}"/>
            </a:ext>
          </a:extLst>
        </xdr:cNvPr>
        <xdr:cNvSpPr>
          <a:spLocks noChangeArrowheads="1"/>
        </xdr:cNvSpPr>
      </xdr:nvSpPr>
      <xdr:spPr bwMode="auto">
        <a:xfrm>
          <a:off x="3581400" y="12128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469900</xdr:colOff>
      <xdr:row>35</xdr:row>
      <xdr:rowOff>152400</xdr:rowOff>
    </xdr:to>
    <xdr:sp macro="" textlink="">
      <xdr:nvSpPr>
        <xdr:cNvPr id="7092" name="Object 16" hidden="1">
          <a:extLst>
            <a:ext uri="{FF2B5EF4-FFF2-40B4-BE49-F238E27FC236}">
              <a16:creationId xmlns:a16="http://schemas.microsoft.com/office/drawing/2014/main" id="{AD8EFE34-2270-8142-A018-9A5D7BB4CE33}"/>
            </a:ext>
          </a:extLst>
        </xdr:cNvPr>
        <xdr:cNvSpPr>
          <a:spLocks noChangeArrowheads="1"/>
        </xdr:cNvSpPr>
      </xdr:nvSpPr>
      <xdr:spPr bwMode="auto">
        <a:xfrm>
          <a:off x="3581400" y="12128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469900</xdr:colOff>
      <xdr:row>35</xdr:row>
      <xdr:rowOff>152400</xdr:rowOff>
    </xdr:to>
    <xdr:sp macro="" textlink="">
      <xdr:nvSpPr>
        <xdr:cNvPr id="7093" name="Object 16" hidden="1">
          <a:extLst>
            <a:ext uri="{FF2B5EF4-FFF2-40B4-BE49-F238E27FC236}">
              <a16:creationId xmlns:a16="http://schemas.microsoft.com/office/drawing/2014/main" id="{ED7FE41A-4BBC-C74C-9CCF-F7E4984BF3BA}"/>
            </a:ext>
          </a:extLst>
        </xdr:cNvPr>
        <xdr:cNvSpPr>
          <a:spLocks noChangeArrowheads="1"/>
        </xdr:cNvSpPr>
      </xdr:nvSpPr>
      <xdr:spPr bwMode="auto">
        <a:xfrm>
          <a:off x="3581400" y="12128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114300</xdr:rowOff>
    </xdr:from>
    <xdr:to>
      <xdr:col>4</xdr:col>
      <xdr:colOff>1143000</xdr:colOff>
      <xdr:row>35</xdr:row>
      <xdr:rowOff>165100</xdr:rowOff>
    </xdr:to>
    <xdr:sp macro="" textlink="">
      <xdr:nvSpPr>
        <xdr:cNvPr id="7094" name="Object 16" hidden="1">
          <a:extLst>
            <a:ext uri="{FF2B5EF4-FFF2-40B4-BE49-F238E27FC236}">
              <a16:creationId xmlns:a16="http://schemas.microsoft.com/office/drawing/2014/main" id="{E61EC7E2-F6C1-9F4D-A833-207098589964}"/>
            </a:ext>
          </a:extLst>
        </xdr:cNvPr>
        <xdr:cNvSpPr>
          <a:spLocks noChangeArrowheads="1"/>
        </xdr:cNvSpPr>
      </xdr:nvSpPr>
      <xdr:spPr bwMode="auto">
        <a:xfrm>
          <a:off x="3581400" y="12128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0</xdr:rowOff>
    </xdr:from>
    <xdr:to>
      <xdr:col>4</xdr:col>
      <xdr:colOff>1143000</xdr:colOff>
      <xdr:row>35</xdr:row>
      <xdr:rowOff>63500</xdr:rowOff>
    </xdr:to>
    <xdr:sp macro="" textlink="">
      <xdr:nvSpPr>
        <xdr:cNvPr id="7095" name="Object 16" hidden="1">
          <a:extLst>
            <a:ext uri="{FF2B5EF4-FFF2-40B4-BE49-F238E27FC236}">
              <a16:creationId xmlns:a16="http://schemas.microsoft.com/office/drawing/2014/main" id="{8FCD1941-BB86-454C-ADB8-159B2E033E3F}"/>
            </a:ext>
          </a:extLst>
        </xdr:cNvPr>
        <xdr:cNvSpPr>
          <a:spLocks noChangeArrowheads="1"/>
        </xdr:cNvSpPr>
      </xdr:nvSpPr>
      <xdr:spPr bwMode="auto">
        <a:xfrm>
          <a:off x="3581400" y="12014200"/>
          <a:ext cx="17399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34</xdr:row>
      <xdr:rowOff>0</xdr:rowOff>
    </xdr:from>
    <xdr:to>
      <xdr:col>4</xdr:col>
      <xdr:colOff>1143000</xdr:colOff>
      <xdr:row>35</xdr:row>
      <xdr:rowOff>25400</xdr:rowOff>
    </xdr:to>
    <xdr:sp macro="" textlink="">
      <xdr:nvSpPr>
        <xdr:cNvPr id="7096" name="Object 16" hidden="1">
          <a:extLst>
            <a:ext uri="{FF2B5EF4-FFF2-40B4-BE49-F238E27FC236}">
              <a16:creationId xmlns:a16="http://schemas.microsoft.com/office/drawing/2014/main" id="{C9E0E549-908F-464F-A73A-6B2EDF96FE87}"/>
            </a:ext>
          </a:extLst>
        </xdr:cNvPr>
        <xdr:cNvSpPr>
          <a:spLocks noChangeArrowheads="1"/>
        </xdr:cNvSpPr>
      </xdr:nvSpPr>
      <xdr:spPr bwMode="auto">
        <a:xfrm>
          <a:off x="3581400" y="120142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63500</xdr:rowOff>
    </xdr:to>
    <xdr:sp macro="" textlink="">
      <xdr:nvSpPr>
        <xdr:cNvPr id="7097" name="Object 16" hidden="1">
          <a:extLst>
            <a:ext uri="{FF2B5EF4-FFF2-40B4-BE49-F238E27FC236}">
              <a16:creationId xmlns:a16="http://schemas.microsoft.com/office/drawing/2014/main" id="{772A35C7-AB5D-2745-BFCB-5D072394E6A4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25400</xdr:rowOff>
    </xdr:to>
    <xdr:sp macro="" textlink="">
      <xdr:nvSpPr>
        <xdr:cNvPr id="7098" name="Object 16" hidden="1">
          <a:extLst>
            <a:ext uri="{FF2B5EF4-FFF2-40B4-BE49-F238E27FC236}">
              <a16:creationId xmlns:a16="http://schemas.microsoft.com/office/drawing/2014/main" id="{B4A6E3BE-7A76-A244-A18A-BE99EA6861B0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099" name="Object 16" hidden="1">
          <a:extLst>
            <a:ext uri="{FF2B5EF4-FFF2-40B4-BE49-F238E27FC236}">
              <a16:creationId xmlns:a16="http://schemas.microsoft.com/office/drawing/2014/main" id="{74B864E4-914C-8442-A1F8-CE8A9245594E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00" name="Object 16" hidden="1">
          <a:extLst>
            <a:ext uri="{FF2B5EF4-FFF2-40B4-BE49-F238E27FC236}">
              <a16:creationId xmlns:a16="http://schemas.microsoft.com/office/drawing/2014/main" id="{DD8D0C21-A475-CF46-92C5-B18C50FAA85A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63500</xdr:rowOff>
    </xdr:to>
    <xdr:sp macro="" textlink="">
      <xdr:nvSpPr>
        <xdr:cNvPr id="7101" name="Object 16" hidden="1">
          <a:extLst>
            <a:ext uri="{FF2B5EF4-FFF2-40B4-BE49-F238E27FC236}">
              <a16:creationId xmlns:a16="http://schemas.microsoft.com/office/drawing/2014/main" id="{6E49655E-3A04-0D49-892B-D616F9168039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25400</xdr:rowOff>
    </xdr:to>
    <xdr:sp macro="" textlink="">
      <xdr:nvSpPr>
        <xdr:cNvPr id="7102" name="Object 16" hidden="1">
          <a:extLst>
            <a:ext uri="{FF2B5EF4-FFF2-40B4-BE49-F238E27FC236}">
              <a16:creationId xmlns:a16="http://schemas.microsoft.com/office/drawing/2014/main" id="{28A05E55-9A06-E24C-A4AF-B871C6837484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63500</xdr:rowOff>
    </xdr:to>
    <xdr:sp macro="" textlink="">
      <xdr:nvSpPr>
        <xdr:cNvPr id="7103" name="Object 16" hidden="1">
          <a:extLst>
            <a:ext uri="{FF2B5EF4-FFF2-40B4-BE49-F238E27FC236}">
              <a16:creationId xmlns:a16="http://schemas.microsoft.com/office/drawing/2014/main" id="{8685D667-DCC8-B54E-A512-AA208C3D746C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25400</xdr:rowOff>
    </xdr:to>
    <xdr:sp macro="" textlink="">
      <xdr:nvSpPr>
        <xdr:cNvPr id="7104" name="Object 16" hidden="1">
          <a:extLst>
            <a:ext uri="{FF2B5EF4-FFF2-40B4-BE49-F238E27FC236}">
              <a16:creationId xmlns:a16="http://schemas.microsoft.com/office/drawing/2014/main" id="{DB0AECFE-76C8-B942-A77D-52DD0C8E128A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63500</xdr:rowOff>
    </xdr:to>
    <xdr:sp macro="" textlink="">
      <xdr:nvSpPr>
        <xdr:cNvPr id="7105" name="Object 16" hidden="1">
          <a:extLst>
            <a:ext uri="{FF2B5EF4-FFF2-40B4-BE49-F238E27FC236}">
              <a16:creationId xmlns:a16="http://schemas.microsoft.com/office/drawing/2014/main" id="{D3D0F3D5-BE2C-4D4D-89D8-54DB5579B499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25400</xdr:rowOff>
    </xdr:to>
    <xdr:sp macro="" textlink="">
      <xdr:nvSpPr>
        <xdr:cNvPr id="7106" name="Object 16" hidden="1">
          <a:extLst>
            <a:ext uri="{FF2B5EF4-FFF2-40B4-BE49-F238E27FC236}">
              <a16:creationId xmlns:a16="http://schemas.microsoft.com/office/drawing/2014/main" id="{4E1A48BB-DDDA-9148-85D3-A487D628F8C0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63500</xdr:rowOff>
    </xdr:to>
    <xdr:sp macro="" textlink="">
      <xdr:nvSpPr>
        <xdr:cNvPr id="7107" name="Object 16" hidden="1">
          <a:extLst>
            <a:ext uri="{FF2B5EF4-FFF2-40B4-BE49-F238E27FC236}">
              <a16:creationId xmlns:a16="http://schemas.microsoft.com/office/drawing/2014/main" id="{D03DCA68-4EF9-E745-AC06-5B657EE48BD1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34</xdr:row>
      <xdr:rowOff>0</xdr:rowOff>
    </xdr:from>
    <xdr:to>
      <xdr:col>2</xdr:col>
      <xdr:colOff>711200</xdr:colOff>
      <xdr:row>35</xdr:row>
      <xdr:rowOff>25400</xdr:rowOff>
    </xdr:to>
    <xdr:sp macro="" textlink="">
      <xdr:nvSpPr>
        <xdr:cNvPr id="7108" name="Object 16" hidden="1">
          <a:extLst>
            <a:ext uri="{FF2B5EF4-FFF2-40B4-BE49-F238E27FC236}">
              <a16:creationId xmlns:a16="http://schemas.microsoft.com/office/drawing/2014/main" id="{C569CE54-68A5-064B-9B99-039CCA2D5ADD}"/>
            </a:ext>
          </a:extLst>
        </xdr:cNvPr>
        <xdr:cNvSpPr>
          <a:spLocks noChangeArrowheads="1"/>
        </xdr:cNvSpPr>
      </xdr:nvSpPr>
      <xdr:spPr bwMode="auto">
        <a:xfrm>
          <a:off x="-2489200" y="1201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09" name="Object 16" hidden="1">
          <a:extLst>
            <a:ext uri="{FF2B5EF4-FFF2-40B4-BE49-F238E27FC236}">
              <a16:creationId xmlns:a16="http://schemas.microsoft.com/office/drawing/2014/main" id="{EE5D3C1D-1812-C745-B94F-EAB70EFC03B6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10" name="Object 16" hidden="1">
          <a:extLst>
            <a:ext uri="{FF2B5EF4-FFF2-40B4-BE49-F238E27FC236}">
              <a16:creationId xmlns:a16="http://schemas.microsoft.com/office/drawing/2014/main" id="{A171E169-9119-3C4F-94E1-8700FF06B59A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11" name="Object 16" hidden="1">
          <a:extLst>
            <a:ext uri="{FF2B5EF4-FFF2-40B4-BE49-F238E27FC236}">
              <a16:creationId xmlns:a16="http://schemas.microsoft.com/office/drawing/2014/main" id="{C29AC881-9A7C-AD45-AEB3-A269033199C7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12" name="Object 16" hidden="1">
          <a:extLst>
            <a:ext uri="{FF2B5EF4-FFF2-40B4-BE49-F238E27FC236}">
              <a16:creationId xmlns:a16="http://schemas.microsoft.com/office/drawing/2014/main" id="{270DE83B-ECD9-E94A-94F7-E2150E3AC437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13" name="Object 16" hidden="1">
          <a:extLst>
            <a:ext uri="{FF2B5EF4-FFF2-40B4-BE49-F238E27FC236}">
              <a16:creationId xmlns:a16="http://schemas.microsoft.com/office/drawing/2014/main" id="{9DE79335-E073-5A41-BE16-A67DE0FFC719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14" name="Object 16" hidden="1">
          <a:extLst>
            <a:ext uri="{FF2B5EF4-FFF2-40B4-BE49-F238E27FC236}">
              <a16:creationId xmlns:a16="http://schemas.microsoft.com/office/drawing/2014/main" id="{96F21839-B558-6347-8B1F-E19C85A8140D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15" name="Object 16" hidden="1">
          <a:extLst>
            <a:ext uri="{FF2B5EF4-FFF2-40B4-BE49-F238E27FC236}">
              <a16:creationId xmlns:a16="http://schemas.microsoft.com/office/drawing/2014/main" id="{43A3FC53-867A-7740-9251-4C90E652C28A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16" name="Object 16" hidden="1">
          <a:extLst>
            <a:ext uri="{FF2B5EF4-FFF2-40B4-BE49-F238E27FC236}">
              <a16:creationId xmlns:a16="http://schemas.microsoft.com/office/drawing/2014/main" id="{CD6EFBDD-A9EE-FC4D-91B6-46493C21ED2A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17" name="Object 16" hidden="1">
          <a:extLst>
            <a:ext uri="{FF2B5EF4-FFF2-40B4-BE49-F238E27FC236}">
              <a16:creationId xmlns:a16="http://schemas.microsoft.com/office/drawing/2014/main" id="{2CFB98E2-7883-5A4C-BAB2-B4346F67B7B4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18" name="Object 16" hidden="1">
          <a:extLst>
            <a:ext uri="{FF2B5EF4-FFF2-40B4-BE49-F238E27FC236}">
              <a16:creationId xmlns:a16="http://schemas.microsoft.com/office/drawing/2014/main" id="{CA8A723A-DFBD-6B45-929C-BD124CD26EAA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19" name="Object 16" hidden="1">
          <a:extLst>
            <a:ext uri="{FF2B5EF4-FFF2-40B4-BE49-F238E27FC236}">
              <a16:creationId xmlns:a16="http://schemas.microsoft.com/office/drawing/2014/main" id="{9D3B9359-360B-D14F-A726-96724DD394C5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20" name="Object 16" hidden="1">
          <a:extLst>
            <a:ext uri="{FF2B5EF4-FFF2-40B4-BE49-F238E27FC236}">
              <a16:creationId xmlns:a16="http://schemas.microsoft.com/office/drawing/2014/main" id="{5A48CC10-DB1D-A94F-AB1A-CF3FAE72204E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21" name="Object 16" hidden="1">
          <a:extLst>
            <a:ext uri="{FF2B5EF4-FFF2-40B4-BE49-F238E27FC236}">
              <a16:creationId xmlns:a16="http://schemas.microsoft.com/office/drawing/2014/main" id="{433C51B8-72F7-4648-AA82-CAD99995BEBC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22" name="Object 16" hidden="1">
          <a:extLst>
            <a:ext uri="{FF2B5EF4-FFF2-40B4-BE49-F238E27FC236}">
              <a16:creationId xmlns:a16="http://schemas.microsoft.com/office/drawing/2014/main" id="{82754A58-2E8F-3248-9C5A-26933FE9ED12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23" name="Object 16" hidden="1">
          <a:extLst>
            <a:ext uri="{FF2B5EF4-FFF2-40B4-BE49-F238E27FC236}">
              <a16:creationId xmlns:a16="http://schemas.microsoft.com/office/drawing/2014/main" id="{07A34989-B71D-5D42-8523-258E48D83B09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24" name="Object 16" hidden="1">
          <a:extLst>
            <a:ext uri="{FF2B5EF4-FFF2-40B4-BE49-F238E27FC236}">
              <a16:creationId xmlns:a16="http://schemas.microsoft.com/office/drawing/2014/main" id="{7A4E30E1-1DF4-0F43-A443-AB06D4439B98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25" name="Object 16" hidden="1">
          <a:extLst>
            <a:ext uri="{FF2B5EF4-FFF2-40B4-BE49-F238E27FC236}">
              <a16:creationId xmlns:a16="http://schemas.microsoft.com/office/drawing/2014/main" id="{7F1D699D-AE84-1B4B-8911-D42A8BC1B08C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26" name="Object 16" hidden="1">
          <a:extLst>
            <a:ext uri="{FF2B5EF4-FFF2-40B4-BE49-F238E27FC236}">
              <a16:creationId xmlns:a16="http://schemas.microsoft.com/office/drawing/2014/main" id="{2880B418-4044-2D4E-8931-2BE3E8D7ECDE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27" name="Object 16" hidden="1">
          <a:extLst>
            <a:ext uri="{FF2B5EF4-FFF2-40B4-BE49-F238E27FC236}">
              <a16:creationId xmlns:a16="http://schemas.microsoft.com/office/drawing/2014/main" id="{E30ECE2A-2691-EF42-A2A7-53941E9D4FB6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28" name="Object 16" hidden="1">
          <a:extLst>
            <a:ext uri="{FF2B5EF4-FFF2-40B4-BE49-F238E27FC236}">
              <a16:creationId xmlns:a16="http://schemas.microsoft.com/office/drawing/2014/main" id="{A4D5E149-CBCC-6044-A0C5-2F3553665BB4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36</xdr:row>
      <xdr:rowOff>12699</xdr:rowOff>
    </xdr:to>
    <xdr:sp macro="" textlink="">
      <xdr:nvSpPr>
        <xdr:cNvPr id="7129" name="Object 16" hidden="1">
          <a:extLst>
            <a:ext uri="{FF2B5EF4-FFF2-40B4-BE49-F238E27FC236}">
              <a16:creationId xmlns:a16="http://schemas.microsoft.com/office/drawing/2014/main" id="{11F61290-5D0A-5C46-843F-9DC2F9F3CD7E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35</xdr:row>
      <xdr:rowOff>0</xdr:rowOff>
    </xdr:from>
    <xdr:to>
      <xdr:col>2</xdr:col>
      <xdr:colOff>711200</xdr:colOff>
      <xdr:row>35</xdr:row>
      <xdr:rowOff>241300</xdr:rowOff>
    </xdr:to>
    <xdr:sp macro="" textlink="">
      <xdr:nvSpPr>
        <xdr:cNvPr id="7130" name="Object 16" hidden="1">
          <a:extLst>
            <a:ext uri="{FF2B5EF4-FFF2-40B4-BE49-F238E27FC236}">
              <a16:creationId xmlns:a16="http://schemas.microsoft.com/office/drawing/2014/main" id="{B2A36D03-58DC-7840-89A1-BAA698BE1422}"/>
            </a:ext>
          </a:extLst>
        </xdr:cNvPr>
        <xdr:cNvSpPr>
          <a:spLocks noChangeArrowheads="1"/>
        </xdr:cNvSpPr>
      </xdr:nvSpPr>
      <xdr:spPr bwMode="auto">
        <a:xfrm>
          <a:off x="-2489200" y="122301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114300</xdr:rowOff>
    </xdr:from>
    <xdr:to>
      <xdr:col>4</xdr:col>
      <xdr:colOff>1143000</xdr:colOff>
      <xdr:row>36</xdr:row>
      <xdr:rowOff>114299</xdr:rowOff>
    </xdr:to>
    <xdr:sp macro="" textlink="">
      <xdr:nvSpPr>
        <xdr:cNvPr id="7131" name="Object 16" hidden="1">
          <a:extLst>
            <a:ext uri="{FF2B5EF4-FFF2-40B4-BE49-F238E27FC236}">
              <a16:creationId xmlns:a16="http://schemas.microsoft.com/office/drawing/2014/main" id="{E3A8DC6D-6BB6-114C-BBAF-0ABE25FDF1D3}"/>
            </a:ext>
          </a:extLst>
        </xdr:cNvPr>
        <xdr:cNvSpPr>
          <a:spLocks noChangeArrowheads="1"/>
        </xdr:cNvSpPr>
      </xdr:nvSpPr>
      <xdr:spPr bwMode="auto">
        <a:xfrm>
          <a:off x="3581400" y="123444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0</xdr:rowOff>
    </xdr:from>
    <xdr:to>
      <xdr:col>4</xdr:col>
      <xdr:colOff>1143000</xdr:colOff>
      <xdr:row>36</xdr:row>
      <xdr:rowOff>12699</xdr:rowOff>
    </xdr:to>
    <xdr:sp macro="" textlink="">
      <xdr:nvSpPr>
        <xdr:cNvPr id="7132" name="Object 16" hidden="1">
          <a:extLst>
            <a:ext uri="{FF2B5EF4-FFF2-40B4-BE49-F238E27FC236}">
              <a16:creationId xmlns:a16="http://schemas.microsoft.com/office/drawing/2014/main" id="{72D9DFFE-2E58-C84B-9C59-312FB4AB5C39}"/>
            </a:ext>
          </a:extLst>
        </xdr:cNvPr>
        <xdr:cNvSpPr>
          <a:spLocks noChangeArrowheads="1"/>
        </xdr:cNvSpPr>
      </xdr:nvSpPr>
      <xdr:spPr bwMode="auto">
        <a:xfrm>
          <a:off x="3581400" y="122301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35</xdr:row>
      <xdr:rowOff>0</xdr:rowOff>
    </xdr:from>
    <xdr:to>
      <xdr:col>4</xdr:col>
      <xdr:colOff>1143000</xdr:colOff>
      <xdr:row>35</xdr:row>
      <xdr:rowOff>241300</xdr:rowOff>
    </xdr:to>
    <xdr:sp macro="" textlink="">
      <xdr:nvSpPr>
        <xdr:cNvPr id="7133" name="Object 16" hidden="1">
          <a:extLst>
            <a:ext uri="{FF2B5EF4-FFF2-40B4-BE49-F238E27FC236}">
              <a16:creationId xmlns:a16="http://schemas.microsoft.com/office/drawing/2014/main" id="{C1A49024-40AD-1647-A801-ED315A1FE82D}"/>
            </a:ext>
          </a:extLst>
        </xdr:cNvPr>
        <xdr:cNvSpPr>
          <a:spLocks noChangeArrowheads="1"/>
        </xdr:cNvSpPr>
      </xdr:nvSpPr>
      <xdr:spPr bwMode="auto">
        <a:xfrm>
          <a:off x="3581400" y="122301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34" name="Object 16" hidden="1">
          <a:extLst>
            <a:ext uri="{FF2B5EF4-FFF2-40B4-BE49-F238E27FC236}">
              <a16:creationId xmlns:a16="http://schemas.microsoft.com/office/drawing/2014/main" id="{568283E8-FBD9-5D44-A23B-53EF710C4418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35" name="Object 16" hidden="1">
          <a:extLst>
            <a:ext uri="{FF2B5EF4-FFF2-40B4-BE49-F238E27FC236}">
              <a16:creationId xmlns:a16="http://schemas.microsoft.com/office/drawing/2014/main" id="{964634CA-F7C7-1F4E-973D-49E48A08A447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36" name="Object 16" hidden="1">
          <a:extLst>
            <a:ext uri="{FF2B5EF4-FFF2-40B4-BE49-F238E27FC236}">
              <a16:creationId xmlns:a16="http://schemas.microsoft.com/office/drawing/2014/main" id="{155BEE55-03B6-0842-8A4A-C0BE97619AF3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37" name="Object 16" hidden="1">
          <a:extLst>
            <a:ext uri="{FF2B5EF4-FFF2-40B4-BE49-F238E27FC236}">
              <a16:creationId xmlns:a16="http://schemas.microsoft.com/office/drawing/2014/main" id="{48B093F2-3429-794C-AF7A-924F415456CC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1143000</xdr:colOff>
      <xdr:row>38</xdr:row>
      <xdr:rowOff>368300</xdr:rowOff>
    </xdr:to>
    <xdr:sp macro="" textlink="">
      <xdr:nvSpPr>
        <xdr:cNvPr id="7138" name="Object 16" hidden="1">
          <a:extLst>
            <a:ext uri="{FF2B5EF4-FFF2-40B4-BE49-F238E27FC236}">
              <a16:creationId xmlns:a16="http://schemas.microsoft.com/office/drawing/2014/main" id="{BFAF8282-A012-0849-95D7-14FCF02B6D4D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0</xdr:rowOff>
    </xdr:from>
    <xdr:to>
      <xdr:col>4</xdr:col>
      <xdr:colOff>1143000</xdr:colOff>
      <xdr:row>38</xdr:row>
      <xdr:rowOff>266700</xdr:rowOff>
    </xdr:to>
    <xdr:sp macro="" textlink="">
      <xdr:nvSpPr>
        <xdr:cNvPr id="7139" name="Object 16" hidden="1">
          <a:extLst>
            <a:ext uri="{FF2B5EF4-FFF2-40B4-BE49-F238E27FC236}">
              <a16:creationId xmlns:a16="http://schemas.microsoft.com/office/drawing/2014/main" id="{F4D6AE8E-8FA9-8444-B553-F66938F62F15}"/>
            </a:ext>
          </a:extLst>
        </xdr:cNvPr>
        <xdr:cNvSpPr>
          <a:spLocks noChangeArrowheads="1"/>
        </xdr:cNvSpPr>
      </xdr:nvSpPr>
      <xdr:spPr bwMode="auto">
        <a:xfrm>
          <a:off x="3581400" y="12674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0</xdr:rowOff>
    </xdr:from>
    <xdr:to>
      <xdr:col>4</xdr:col>
      <xdr:colOff>1143000</xdr:colOff>
      <xdr:row>38</xdr:row>
      <xdr:rowOff>241300</xdr:rowOff>
    </xdr:to>
    <xdr:sp macro="" textlink="">
      <xdr:nvSpPr>
        <xdr:cNvPr id="7140" name="Object 16" hidden="1">
          <a:extLst>
            <a:ext uri="{FF2B5EF4-FFF2-40B4-BE49-F238E27FC236}">
              <a16:creationId xmlns:a16="http://schemas.microsoft.com/office/drawing/2014/main" id="{1CC89FF1-2865-C943-BFFE-F1E0D4E11FA3}"/>
            </a:ext>
          </a:extLst>
        </xdr:cNvPr>
        <xdr:cNvSpPr>
          <a:spLocks noChangeArrowheads="1"/>
        </xdr:cNvSpPr>
      </xdr:nvSpPr>
      <xdr:spPr bwMode="auto">
        <a:xfrm>
          <a:off x="3581400" y="12674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38</xdr:row>
      <xdr:rowOff>0</xdr:rowOff>
    </xdr:from>
    <xdr:to>
      <xdr:col>2</xdr:col>
      <xdr:colOff>1066800</xdr:colOff>
      <xdr:row>38</xdr:row>
      <xdr:rowOff>266700</xdr:rowOff>
    </xdr:to>
    <xdr:sp macro="" textlink="">
      <xdr:nvSpPr>
        <xdr:cNvPr id="7141" name="Object 16" hidden="1">
          <a:extLst>
            <a:ext uri="{FF2B5EF4-FFF2-40B4-BE49-F238E27FC236}">
              <a16:creationId xmlns:a16="http://schemas.microsoft.com/office/drawing/2014/main" id="{B35FE2CA-9581-0B47-8076-EA809A881D28}"/>
            </a:ext>
          </a:extLst>
        </xdr:cNvPr>
        <xdr:cNvSpPr>
          <a:spLocks noChangeArrowheads="1"/>
        </xdr:cNvSpPr>
      </xdr:nvSpPr>
      <xdr:spPr bwMode="auto">
        <a:xfrm>
          <a:off x="457200" y="12674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38</xdr:row>
      <xdr:rowOff>0</xdr:rowOff>
    </xdr:from>
    <xdr:to>
      <xdr:col>2</xdr:col>
      <xdr:colOff>1066800</xdr:colOff>
      <xdr:row>38</xdr:row>
      <xdr:rowOff>241300</xdr:rowOff>
    </xdr:to>
    <xdr:sp macro="" textlink="">
      <xdr:nvSpPr>
        <xdr:cNvPr id="7142" name="Object 16" hidden="1">
          <a:extLst>
            <a:ext uri="{FF2B5EF4-FFF2-40B4-BE49-F238E27FC236}">
              <a16:creationId xmlns:a16="http://schemas.microsoft.com/office/drawing/2014/main" id="{4EB14678-8B50-C04C-9457-3E5BB9DEC2D7}"/>
            </a:ext>
          </a:extLst>
        </xdr:cNvPr>
        <xdr:cNvSpPr>
          <a:spLocks noChangeArrowheads="1"/>
        </xdr:cNvSpPr>
      </xdr:nvSpPr>
      <xdr:spPr bwMode="auto">
        <a:xfrm>
          <a:off x="4572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38</xdr:row>
      <xdr:rowOff>0</xdr:rowOff>
    </xdr:from>
    <xdr:to>
      <xdr:col>2</xdr:col>
      <xdr:colOff>711200</xdr:colOff>
      <xdr:row>38</xdr:row>
      <xdr:rowOff>266700</xdr:rowOff>
    </xdr:to>
    <xdr:sp macro="" textlink="">
      <xdr:nvSpPr>
        <xdr:cNvPr id="7143" name="Object 16" hidden="1">
          <a:extLst>
            <a:ext uri="{FF2B5EF4-FFF2-40B4-BE49-F238E27FC236}">
              <a16:creationId xmlns:a16="http://schemas.microsoft.com/office/drawing/2014/main" id="{00F2BFBD-A511-F441-881C-A35811C2A078}"/>
            </a:ext>
          </a:extLst>
        </xdr:cNvPr>
        <xdr:cNvSpPr>
          <a:spLocks noChangeArrowheads="1"/>
        </xdr:cNvSpPr>
      </xdr:nvSpPr>
      <xdr:spPr bwMode="auto">
        <a:xfrm>
          <a:off x="-2489200" y="126746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38</xdr:row>
      <xdr:rowOff>0</xdr:rowOff>
    </xdr:from>
    <xdr:to>
      <xdr:col>2</xdr:col>
      <xdr:colOff>711200</xdr:colOff>
      <xdr:row>38</xdr:row>
      <xdr:rowOff>241300</xdr:rowOff>
    </xdr:to>
    <xdr:sp macro="" textlink="">
      <xdr:nvSpPr>
        <xdr:cNvPr id="7144" name="Object 16" hidden="1">
          <a:extLst>
            <a:ext uri="{FF2B5EF4-FFF2-40B4-BE49-F238E27FC236}">
              <a16:creationId xmlns:a16="http://schemas.microsoft.com/office/drawing/2014/main" id="{1E66776F-7EB4-E24A-87B4-337DC5F7D7C3}"/>
            </a:ext>
          </a:extLst>
        </xdr:cNvPr>
        <xdr:cNvSpPr>
          <a:spLocks noChangeArrowheads="1"/>
        </xdr:cNvSpPr>
      </xdr:nvSpPr>
      <xdr:spPr bwMode="auto">
        <a:xfrm>
          <a:off x="-2489200" y="126746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45" name="Object 16" hidden="1">
          <a:extLst>
            <a:ext uri="{FF2B5EF4-FFF2-40B4-BE49-F238E27FC236}">
              <a16:creationId xmlns:a16="http://schemas.microsoft.com/office/drawing/2014/main" id="{70729061-7F4C-3948-B47C-A48183961786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46" name="Object 16" hidden="1">
          <a:extLst>
            <a:ext uri="{FF2B5EF4-FFF2-40B4-BE49-F238E27FC236}">
              <a16:creationId xmlns:a16="http://schemas.microsoft.com/office/drawing/2014/main" id="{43F40801-A69E-E545-AD0C-615420C14DE7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47" name="Object 16" hidden="1">
          <a:extLst>
            <a:ext uri="{FF2B5EF4-FFF2-40B4-BE49-F238E27FC236}">
              <a16:creationId xmlns:a16="http://schemas.microsoft.com/office/drawing/2014/main" id="{A7039E66-663F-FA4E-AE3E-407688BA8EED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469900</xdr:colOff>
      <xdr:row>38</xdr:row>
      <xdr:rowOff>355600</xdr:rowOff>
    </xdr:to>
    <xdr:sp macro="" textlink="">
      <xdr:nvSpPr>
        <xdr:cNvPr id="7148" name="Object 16" hidden="1">
          <a:extLst>
            <a:ext uri="{FF2B5EF4-FFF2-40B4-BE49-F238E27FC236}">
              <a16:creationId xmlns:a16="http://schemas.microsoft.com/office/drawing/2014/main" id="{32E80C00-7731-A948-A016-A9A346331417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1143000</xdr:colOff>
      <xdr:row>38</xdr:row>
      <xdr:rowOff>368300</xdr:rowOff>
    </xdr:to>
    <xdr:sp macro="" textlink="">
      <xdr:nvSpPr>
        <xdr:cNvPr id="7149" name="Object 16" hidden="1">
          <a:extLst>
            <a:ext uri="{FF2B5EF4-FFF2-40B4-BE49-F238E27FC236}">
              <a16:creationId xmlns:a16="http://schemas.microsoft.com/office/drawing/2014/main" id="{1FA6766A-8432-C749-A72D-481AA638C959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50" name="Object 16" hidden="1">
          <a:extLst>
            <a:ext uri="{FF2B5EF4-FFF2-40B4-BE49-F238E27FC236}">
              <a16:creationId xmlns:a16="http://schemas.microsoft.com/office/drawing/2014/main" id="{C6E83F39-E745-6840-A439-093C8C02C838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51" name="Object 16" hidden="1">
          <a:extLst>
            <a:ext uri="{FF2B5EF4-FFF2-40B4-BE49-F238E27FC236}">
              <a16:creationId xmlns:a16="http://schemas.microsoft.com/office/drawing/2014/main" id="{4226E988-AB3F-0B4D-9592-39CD2EAB7CC1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52" name="Object 16" hidden="1">
          <a:extLst>
            <a:ext uri="{FF2B5EF4-FFF2-40B4-BE49-F238E27FC236}">
              <a16:creationId xmlns:a16="http://schemas.microsoft.com/office/drawing/2014/main" id="{32F211EB-9D29-2A44-B5E9-92C7F3DCBDDA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53" name="Object 16" hidden="1">
          <a:extLst>
            <a:ext uri="{FF2B5EF4-FFF2-40B4-BE49-F238E27FC236}">
              <a16:creationId xmlns:a16="http://schemas.microsoft.com/office/drawing/2014/main" id="{A5B7DC6F-D830-C643-A9CB-4730EB2CF055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1143000</xdr:colOff>
      <xdr:row>37</xdr:row>
      <xdr:rowOff>177800</xdr:rowOff>
    </xdr:to>
    <xdr:sp macro="" textlink="">
      <xdr:nvSpPr>
        <xdr:cNvPr id="7154" name="Object 16" hidden="1">
          <a:extLst>
            <a:ext uri="{FF2B5EF4-FFF2-40B4-BE49-F238E27FC236}">
              <a16:creationId xmlns:a16="http://schemas.microsoft.com/office/drawing/2014/main" id="{3EE195F7-DA43-2E48-8678-0AF367E5E352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0</xdr:rowOff>
    </xdr:from>
    <xdr:to>
      <xdr:col>4</xdr:col>
      <xdr:colOff>1143000</xdr:colOff>
      <xdr:row>37</xdr:row>
      <xdr:rowOff>76200</xdr:rowOff>
    </xdr:to>
    <xdr:sp macro="" textlink="">
      <xdr:nvSpPr>
        <xdr:cNvPr id="7155" name="Object 16" hidden="1">
          <a:extLst>
            <a:ext uri="{FF2B5EF4-FFF2-40B4-BE49-F238E27FC236}">
              <a16:creationId xmlns:a16="http://schemas.microsoft.com/office/drawing/2014/main" id="{C3308697-1AA5-8E4A-8F67-DF5919FC13CE}"/>
            </a:ext>
          </a:extLst>
        </xdr:cNvPr>
        <xdr:cNvSpPr>
          <a:spLocks noChangeArrowheads="1"/>
        </xdr:cNvSpPr>
      </xdr:nvSpPr>
      <xdr:spPr bwMode="auto">
        <a:xfrm>
          <a:off x="3581400" y="124841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0</xdr:rowOff>
    </xdr:from>
    <xdr:to>
      <xdr:col>4</xdr:col>
      <xdr:colOff>1143000</xdr:colOff>
      <xdr:row>37</xdr:row>
      <xdr:rowOff>50800</xdr:rowOff>
    </xdr:to>
    <xdr:sp macro="" textlink="">
      <xdr:nvSpPr>
        <xdr:cNvPr id="7156" name="Object 16" hidden="1">
          <a:extLst>
            <a:ext uri="{FF2B5EF4-FFF2-40B4-BE49-F238E27FC236}">
              <a16:creationId xmlns:a16="http://schemas.microsoft.com/office/drawing/2014/main" id="{B1814CB3-8619-694F-9DBB-1569250A57C4}"/>
            </a:ext>
          </a:extLst>
        </xdr:cNvPr>
        <xdr:cNvSpPr>
          <a:spLocks noChangeArrowheads="1"/>
        </xdr:cNvSpPr>
      </xdr:nvSpPr>
      <xdr:spPr bwMode="auto">
        <a:xfrm>
          <a:off x="3581400" y="124841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36</xdr:row>
      <xdr:rowOff>0</xdr:rowOff>
    </xdr:from>
    <xdr:to>
      <xdr:col>2</xdr:col>
      <xdr:colOff>1066800</xdr:colOff>
      <xdr:row>37</xdr:row>
      <xdr:rowOff>76200</xdr:rowOff>
    </xdr:to>
    <xdr:sp macro="" textlink="">
      <xdr:nvSpPr>
        <xdr:cNvPr id="7157" name="Object 16" hidden="1">
          <a:extLst>
            <a:ext uri="{FF2B5EF4-FFF2-40B4-BE49-F238E27FC236}">
              <a16:creationId xmlns:a16="http://schemas.microsoft.com/office/drawing/2014/main" id="{F04F66F8-529F-7B4E-8D5B-039160F0B4E8}"/>
            </a:ext>
          </a:extLst>
        </xdr:cNvPr>
        <xdr:cNvSpPr>
          <a:spLocks noChangeArrowheads="1"/>
        </xdr:cNvSpPr>
      </xdr:nvSpPr>
      <xdr:spPr bwMode="auto">
        <a:xfrm>
          <a:off x="457200" y="124841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36</xdr:row>
      <xdr:rowOff>0</xdr:rowOff>
    </xdr:from>
    <xdr:to>
      <xdr:col>2</xdr:col>
      <xdr:colOff>1066800</xdr:colOff>
      <xdr:row>37</xdr:row>
      <xdr:rowOff>50800</xdr:rowOff>
    </xdr:to>
    <xdr:sp macro="" textlink="">
      <xdr:nvSpPr>
        <xdr:cNvPr id="7158" name="Object 16" hidden="1">
          <a:extLst>
            <a:ext uri="{FF2B5EF4-FFF2-40B4-BE49-F238E27FC236}">
              <a16:creationId xmlns:a16="http://schemas.microsoft.com/office/drawing/2014/main" id="{0ED5F9CE-1F9D-8E40-8AE2-F96DFDE7B6B5}"/>
            </a:ext>
          </a:extLst>
        </xdr:cNvPr>
        <xdr:cNvSpPr>
          <a:spLocks noChangeArrowheads="1"/>
        </xdr:cNvSpPr>
      </xdr:nvSpPr>
      <xdr:spPr bwMode="auto">
        <a:xfrm>
          <a:off x="457200" y="1248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59" name="Object 16" hidden="1">
          <a:extLst>
            <a:ext uri="{FF2B5EF4-FFF2-40B4-BE49-F238E27FC236}">
              <a16:creationId xmlns:a16="http://schemas.microsoft.com/office/drawing/2014/main" id="{6BE153BE-133D-154F-AD4F-BD4BA2498731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60" name="Object 16" hidden="1">
          <a:extLst>
            <a:ext uri="{FF2B5EF4-FFF2-40B4-BE49-F238E27FC236}">
              <a16:creationId xmlns:a16="http://schemas.microsoft.com/office/drawing/2014/main" id="{ED1DFFA9-06E2-6C44-84FD-CDD5CEE0D8E4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61" name="Object 16" hidden="1">
          <a:extLst>
            <a:ext uri="{FF2B5EF4-FFF2-40B4-BE49-F238E27FC236}">
              <a16:creationId xmlns:a16="http://schemas.microsoft.com/office/drawing/2014/main" id="{04EAACE8-123C-B04C-ABD3-D7808208CCC4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469900</xdr:colOff>
      <xdr:row>37</xdr:row>
      <xdr:rowOff>165100</xdr:rowOff>
    </xdr:to>
    <xdr:sp macro="" textlink="">
      <xdr:nvSpPr>
        <xdr:cNvPr id="7162" name="Object 16" hidden="1">
          <a:extLst>
            <a:ext uri="{FF2B5EF4-FFF2-40B4-BE49-F238E27FC236}">
              <a16:creationId xmlns:a16="http://schemas.microsoft.com/office/drawing/2014/main" id="{275FB330-DB42-C441-AD22-44347B4B123A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114300</xdr:rowOff>
    </xdr:from>
    <xdr:to>
      <xdr:col>4</xdr:col>
      <xdr:colOff>1143000</xdr:colOff>
      <xdr:row>37</xdr:row>
      <xdr:rowOff>177800</xdr:rowOff>
    </xdr:to>
    <xdr:sp macro="" textlink="">
      <xdr:nvSpPr>
        <xdr:cNvPr id="7163" name="Object 16" hidden="1">
          <a:extLst>
            <a:ext uri="{FF2B5EF4-FFF2-40B4-BE49-F238E27FC236}">
              <a16:creationId xmlns:a16="http://schemas.microsoft.com/office/drawing/2014/main" id="{1155AF89-BC54-8248-B0FB-1AF1DA7C602E}"/>
            </a:ext>
          </a:extLst>
        </xdr:cNvPr>
        <xdr:cNvSpPr>
          <a:spLocks noChangeArrowheads="1"/>
        </xdr:cNvSpPr>
      </xdr:nvSpPr>
      <xdr:spPr bwMode="auto">
        <a:xfrm>
          <a:off x="3581400" y="125984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38</xdr:row>
      <xdr:rowOff>0</xdr:rowOff>
    </xdr:from>
    <xdr:to>
      <xdr:col>2</xdr:col>
      <xdr:colOff>1066800</xdr:colOff>
      <xdr:row>38</xdr:row>
      <xdr:rowOff>266700</xdr:rowOff>
    </xdr:to>
    <xdr:sp macro="" textlink="">
      <xdr:nvSpPr>
        <xdr:cNvPr id="7164" name="Object 16" hidden="1">
          <a:extLst>
            <a:ext uri="{FF2B5EF4-FFF2-40B4-BE49-F238E27FC236}">
              <a16:creationId xmlns:a16="http://schemas.microsoft.com/office/drawing/2014/main" id="{7B5FAE24-048D-B44B-9217-18DBC37154AF}"/>
            </a:ext>
          </a:extLst>
        </xdr:cNvPr>
        <xdr:cNvSpPr>
          <a:spLocks noChangeArrowheads="1"/>
        </xdr:cNvSpPr>
      </xdr:nvSpPr>
      <xdr:spPr bwMode="auto">
        <a:xfrm>
          <a:off x="457200" y="12674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38</xdr:row>
      <xdr:rowOff>0</xdr:rowOff>
    </xdr:from>
    <xdr:to>
      <xdr:col>2</xdr:col>
      <xdr:colOff>1066800</xdr:colOff>
      <xdr:row>38</xdr:row>
      <xdr:rowOff>241300</xdr:rowOff>
    </xdr:to>
    <xdr:sp macro="" textlink="">
      <xdr:nvSpPr>
        <xdr:cNvPr id="7165" name="Object 16" hidden="1">
          <a:extLst>
            <a:ext uri="{FF2B5EF4-FFF2-40B4-BE49-F238E27FC236}">
              <a16:creationId xmlns:a16="http://schemas.microsoft.com/office/drawing/2014/main" id="{9E59E1B0-D461-474D-8001-71A8FBD2B4AC}"/>
            </a:ext>
          </a:extLst>
        </xdr:cNvPr>
        <xdr:cNvSpPr>
          <a:spLocks noChangeArrowheads="1"/>
        </xdr:cNvSpPr>
      </xdr:nvSpPr>
      <xdr:spPr bwMode="auto">
        <a:xfrm>
          <a:off x="457200" y="1267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1143000</xdr:colOff>
      <xdr:row>38</xdr:row>
      <xdr:rowOff>368300</xdr:rowOff>
    </xdr:to>
    <xdr:sp macro="" textlink="">
      <xdr:nvSpPr>
        <xdr:cNvPr id="7166" name="Object 16" hidden="1">
          <a:extLst>
            <a:ext uri="{FF2B5EF4-FFF2-40B4-BE49-F238E27FC236}">
              <a16:creationId xmlns:a16="http://schemas.microsoft.com/office/drawing/2014/main" id="{7AD86A43-D4E1-5C44-9338-41909692B95B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0</xdr:rowOff>
    </xdr:from>
    <xdr:to>
      <xdr:col>4</xdr:col>
      <xdr:colOff>1143000</xdr:colOff>
      <xdr:row>38</xdr:row>
      <xdr:rowOff>266700</xdr:rowOff>
    </xdr:to>
    <xdr:sp macro="" textlink="">
      <xdr:nvSpPr>
        <xdr:cNvPr id="7167" name="Object 16" hidden="1">
          <a:extLst>
            <a:ext uri="{FF2B5EF4-FFF2-40B4-BE49-F238E27FC236}">
              <a16:creationId xmlns:a16="http://schemas.microsoft.com/office/drawing/2014/main" id="{7292CEA0-18BA-314A-BBC9-C8664F078BAD}"/>
            </a:ext>
          </a:extLst>
        </xdr:cNvPr>
        <xdr:cNvSpPr>
          <a:spLocks noChangeArrowheads="1"/>
        </xdr:cNvSpPr>
      </xdr:nvSpPr>
      <xdr:spPr bwMode="auto">
        <a:xfrm>
          <a:off x="3581400" y="12674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0</xdr:rowOff>
    </xdr:from>
    <xdr:to>
      <xdr:col>4</xdr:col>
      <xdr:colOff>1143000</xdr:colOff>
      <xdr:row>38</xdr:row>
      <xdr:rowOff>241300</xdr:rowOff>
    </xdr:to>
    <xdr:sp macro="" textlink="">
      <xdr:nvSpPr>
        <xdr:cNvPr id="18432" name="Object 16" hidden="1">
          <a:extLst>
            <a:ext uri="{FF2B5EF4-FFF2-40B4-BE49-F238E27FC236}">
              <a16:creationId xmlns:a16="http://schemas.microsoft.com/office/drawing/2014/main" id="{927E9764-F7CF-3E4E-91B0-D86057AB3DE5}"/>
            </a:ext>
          </a:extLst>
        </xdr:cNvPr>
        <xdr:cNvSpPr>
          <a:spLocks noChangeArrowheads="1"/>
        </xdr:cNvSpPr>
      </xdr:nvSpPr>
      <xdr:spPr bwMode="auto">
        <a:xfrm>
          <a:off x="3581400" y="126746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1143000</xdr:colOff>
      <xdr:row>38</xdr:row>
      <xdr:rowOff>368300</xdr:rowOff>
    </xdr:to>
    <xdr:sp macro="" textlink="">
      <xdr:nvSpPr>
        <xdr:cNvPr id="18433" name="Object 16" hidden="1">
          <a:extLst>
            <a:ext uri="{FF2B5EF4-FFF2-40B4-BE49-F238E27FC236}">
              <a16:creationId xmlns:a16="http://schemas.microsoft.com/office/drawing/2014/main" id="{F27AC6BA-E138-034D-A2E4-5C696012DC60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457200</xdr:colOff>
      <xdr:row>63</xdr:row>
      <xdr:rowOff>63499</xdr:rowOff>
    </xdr:to>
    <xdr:sp macro="" textlink="">
      <xdr:nvSpPr>
        <xdr:cNvPr id="18434" name="Object 16" hidden="1">
          <a:extLst>
            <a:ext uri="{FF2B5EF4-FFF2-40B4-BE49-F238E27FC236}">
              <a16:creationId xmlns:a16="http://schemas.microsoft.com/office/drawing/2014/main" id="{C95DD085-F6C3-1649-8E66-4F04BCB6EF98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469900</xdr:colOff>
      <xdr:row>63</xdr:row>
      <xdr:rowOff>63499</xdr:rowOff>
    </xdr:to>
    <xdr:sp macro="" textlink="">
      <xdr:nvSpPr>
        <xdr:cNvPr id="18435" name="Object 16" hidden="1">
          <a:extLst>
            <a:ext uri="{FF2B5EF4-FFF2-40B4-BE49-F238E27FC236}">
              <a16:creationId xmlns:a16="http://schemas.microsoft.com/office/drawing/2014/main" id="{7E3F53FC-2BC5-B540-B322-AA88E5BA162A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36" name="Object 16" hidden="1">
          <a:extLst>
            <a:ext uri="{FF2B5EF4-FFF2-40B4-BE49-F238E27FC236}">
              <a16:creationId xmlns:a16="http://schemas.microsoft.com/office/drawing/2014/main" id="{738339F4-0545-8442-A037-483FA6D64C61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37" name="Object 16" hidden="1">
          <a:extLst>
            <a:ext uri="{FF2B5EF4-FFF2-40B4-BE49-F238E27FC236}">
              <a16:creationId xmlns:a16="http://schemas.microsoft.com/office/drawing/2014/main" id="{C2DC4D7F-9C3E-784A-A69E-B875621B790B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38" name="Object 16" hidden="1">
          <a:extLst>
            <a:ext uri="{FF2B5EF4-FFF2-40B4-BE49-F238E27FC236}">
              <a16:creationId xmlns:a16="http://schemas.microsoft.com/office/drawing/2014/main" id="{AC0F9DE4-2A25-D543-9210-FE42F72431BF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39" name="Object 16" hidden="1">
          <a:extLst>
            <a:ext uri="{FF2B5EF4-FFF2-40B4-BE49-F238E27FC236}">
              <a16:creationId xmlns:a16="http://schemas.microsoft.com/office/drawing/2014/main" id="{5BC6F311-3E1C-274F-BE06-5133091A9BC2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40" name="Object 16" hidden="1">
          <a:extLst>
            <a:ext uri="{FF2B5EF4-FFF2-40B4-BE49-F238E27FC236}">
              <a16:creationId xmlns:a16="http://schemas.microsoft.com/office/drawing/2014/main" id="{A7BCFB57-5CFC-024A-9733-2DCDC45426C0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41" name="Object 16" hidden="1">
          <a:extLst>
            <a:ext uri="{FF2B5EF4-FFF2-40B4-BE49-F238E27FC236}">
              <a16:creationId xmlns:a16="http://schemas.microsoft.com/office/drawing/2014/main" id="{3703E2B3-362C-4147-A30C-8D82AC6E39CE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42" name="Object 16" hidden="1">
          <a:extLst>
            <a:ext uri="{FF2B5EF4-FFF2-40B4-BE49-F238E27FC236}">
              <a16:creationId xmlns:a16="http://schemas.microsoft.com/office/drawing/2014/main" id="{217800B3-51CA-384E-BBB4-6AE6D6B9A39D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443" name="Object 16" hidden="1">
          <a:extLst>
            <a:ext uri="{FF2B5EF4-FFF2-40B4-BE49-F238E27FC236}">
              <a16:creationId xmlns:a16="http://schemas.microsoft.com/office/drawing/2014/main" id="{80E016C4-1053-9F41-AA50-95728F830857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1143000</xdr:colOff>
      <xdr:row>63</xdr:row>
      <xdr:rowOff>177799</xdr:rowOff>
    </xdr:to>
    <xdr:sp macro="" textlink="">
      <xdr:nvSpPr>
        <xdr:cNvPr id="18444" name="Object 16" hidden="1">
          <a:extLst>
            <a:ext uri="{FF2B5EF4-FFF2-40B4-BE49-F238E27FC236}">
              <a16:creationId xmlns:a16="http://schemas.microsoft.com/office/drawing/2014/main" id="{E301297E-ADB2-F542-BB64-69390E8EEC20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76199</xdr:rowOff>
    </xdr:to>
    <xdr:sp macro="" textlink="">
      <xdr:nvSpPr>
        <xdr:cNvPr id="18445" name="Object 16" hidden="1">
          <a:extLst>
            <a:ext uri="{FF2B5EF4-FFF2-40B4-BE49-F238E27FC236}">
              <a16:creationId xmlns:a16="http://schemas.microsoft.com/office/drawing/2014/main" id="{E5387C47-DECA-CE49-83DE-C8867712C625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50799</xdr:rowOff>
    </xdr:to>
    <xdr:sp macro="" textlink="">
      <xdr:nvSpPr>
        <xdr:cNvPr id="18446" name="Object 16" hidden="1">
          <a:extLst>
            <a:ext uri="{FF2B5EF4-FFF2-40B4-BE49-F238E27FC236}">
              <a16:creationId xmlns:a16="http://schemas.microsoft.com/office/drawing/2014/main" id="{8B987822-2D49-6041-A56C-20A443F90682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47" name="Object 16" hidden="1">
          <a:extLst>
            <a:ext uri="{FF2B5EF4-FFF2-40B4-BE49-F238E27FC236}">
              <a16:creationId xmlns:a16="http://schemas.microsoft.com/office/drawing/2014/main" id="{6E134372-5DDE-3F4B-B3EB-30BD0222613C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48" name="Object 16" hidden="1">
          <a:extLst>
            <a:ext uri="{FF2B5EF4-FFF2-40B4-BE49-F238E27FC236}">
              <a16:creationId xmlns:a16="http://schemas.microsoft.com/office/drawing/2014/main" id="{BD19F799-D4C6-2C4C-91F6-8E0DBEB6BC61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449" name="Object 16" hidden="1">
          <a:extLst>
            <a:ext uri="{FF2B5EF4-FFF2-40B4-BE49-F238E27FC236}">
              <a16:creationId xmlns:a16="http://schemas.microsoft.com/office/drawing/2014/main" id="{D4207734-2D0B-7248-BE4D-EFA78C660FC9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450" name="Object 16" hidden="1">
          <a:extLst>
            <a:ext uri="{FF2B5EF4-FFF2-40B4-BE49-F238E27FC236}">
              <a16:creationId xmlns:a16="http://schemas.microsoft.com/office/drawing/2014/main" id="{BA794E4B-7C56-A44A-A635-5BC6372C1B2A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451" name="Object 16" hidden="1">
          <a:extLst>
            <a:ext uri="{FF2B5EF4-FFF2-40B4-BE49-F238E27FC236}">
              <a16:creationId xmlns:a16="http://schemas.microsoft.com/office/drawing/2014/main" id="{005DAA58-FB2D-6C47-B605-8F862EE53551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452" name="Object 16" hidden="1">
          <a:extLst>
            <a:ext uri="{FF2B5EF4-FFF2-40B4-BE49-F238E27FC236}">
              <a16:creationId xmlns:a16="http://schemas.microsoft.com/office/drawing/2014/main" id="{64FB8AF3-8607-4843-BB97-CAA340764E48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1143000</xdr:colOff>
      <xdr:row>62</xdr:row>
      <xdr:rowOff>177801</xdr:rowOff>
    </xdr:to>
    <xdr:sp macro="" textlink="">
      <xdr:nvSpPr>
        <xdr:cNvPr id="18453" name="Object 16" hidden="1">
          <a:extLst>
            <a:ext uri="{FF2B5EF4-FFF2-40B4-BE49-F238E27FC236}">
              <a16:creationId xmlns:a16="http://schemas.microsoft.com/office/drawing/2014/main" id="{8514E7B8-EB64-7348-AFFA-BF37037E3F68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1143000</xdr:colOff>
      <xdr:row>62</xdr:row>
      <xdr:rowOff>76201</xdr:rowOff>
    </xdr:to>
    <xdr:sp macro="" textlink="">
      <xdr:nvSpPr>
        <xdr:cNvPr id="18454" name="Object 16" hidden="1">
          <a:extLst>
            <a:ext uri="{FF2B5EF4-FFF2-40B4-BE49-F238E27FC236}">
              <a16:creationId xmlns:a16="http://schemas.microsoft.com/office/drawing/2014/main" id="{04695398-B918-7A4E-8F29-0256D81108E8}"/>
            </a:ext>
          </a:extLst>
        </xdr:cNvPr>
        <xdr:cNvSpPr>
          <a:spLocks noChangeArrowheads="1"/>
        </xdr:cNvSpPr>
      </xdr:nvSpPr>
      <xdr:spPr bwMode="auto">
        <a:xfrm>
          <a:off x="3581400" y="21894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1143000</xdr:colOff>
      <xdr:row>62</xdr:row>
      <xdr:rowOff>50801</xdr:rowOff>
    </xdr:to>
    <xdr:sp macro="" textlink="">
      <xdr:nvSpPr>
        <xdr:cNvPr id="18455" name="Object 16" hidden="1">
          <a:extLst>
            <a:ext uri="{FF2B5EF4-FFF2-40B4-BE49-F238E27FC236}">
              <a16:creationId xmlns:a16="http://schemas.microsoft.com/office/drawing/2014/main" id="{22E59BAC-C48E-7C43-AA4B-39AA5555BD56}"/>
            </a:ext>
          </a:extLst>
        </xdr:cNvPr>
        <xdr:cNvSpPr>
          <a:spLocks noChangeArrowheads="1"/>
        </xdr:cNvSpPr>
      </xdr:nvSpPr>
      <xdr:spPr bwMode="auto">
        <a:xfrm>
          <a:off x="3581400" y="21894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56" name="Object 16" hidden="1">
          <a:extLst>
            <a:ext uri="{FF2B5EF4-FFF2-40B4-BE49-F238E27FC236}">
              <a16:creationId xmlns:a16="http://schemas.microsoft.com/office/drawing/2014/main" id="{398D9BE1-0BE2-4349-91F6-88B7FD30390C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57" name="Object 16" hidden="1">
          <a:extLst>
            <a:ext uri="{FF2B5EF4-FFF2-40B4-BE49-F238E27FC236}">
              <a16:creationId xmlns:a16="http://schemas.microsoft.com/office/drawing/2014/main" id="{912ED399-7710-8345-AECF-9F51A0E8E831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58" name="Object 16" hidden="1">
          <a:extLst>
            <a:ext uri="{FF2B5EF4-FFF2-40B4-BE49-F238E27FC236}">
              <a16:creationId xmlns:a16="http://schemas.microsoft.com/office/drawing/2014/main" id="{D8691D12-6BE3-9F45-A6E5-CEC24FE0B4F4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59" name="Object 16" hidden="1">
          <a:extLst>
            <a:ext uri="{FF2B5EF4-FFF2-40B4-BE49-F238E27FC236}">
              <a16:creationId xmlns:a16="http://schemas.microsoft.com/office/drawing/2014/main" id="{DFD2BBFA-7923-9A4E-BD1E-93D13F5EB888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60" name="Object 16" hidden="1">
          <a:extLst>
            <a:ext uri="{FF2B5EF4-FFF2-40B4-BE49-F238E27FC236}">
              <a16:creationId xmlns:a16="http://schemas.microsoft.com/office/drawing/2014/main" id="{C9F5DB71-23D7-F340-94E4-16EF16AF4E50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61" name="Object 16" hidden="1">
          <a:extLst>
            <a:ext uri="{FF2B5EF4-FFF2-40B4-BE49-F238E27FC236}">
              <a16:creationId xmlns:a16="http://schemas.microsoft.com/office/drawing/2014/main" id="{64E894D4-1796-E343-BBF2-220592BA8A4A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62" name="Object 16" hidden="1">
          <a:extLst>
            <a:ext uri="{FF2B5EF4-FFF2-40B4-BE49-F238E27FC236}">
              <a16:creationId xmlns:a16="http://schemas.microsoft.com/office/drawing/2014/main" id="{BEFA0A92-7F8E-364B-95BA-E2010884DB79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63" name="Object 16" hidden="1">
          <a:extLst>
            <a:ext uri="{FF2B5EF4-FFF2-40B4-BE49-F238E27FC236}">
              <a16:creationId xmlns:a16="http://schemas.microsoft.com/office/drawing/2014/main" id="{D7B40233-E753-CD4A-B756-E91080059FD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64" name="Object 16" hidden="1">
          <a:extLst>
            <a:ext uri="{FF2B5EF4-FFF2-40B4-BE49-F238E27FC236}">
              <a16:creationId xmlns:a16="http://schemas.microsoft.com/office/drawing/2014/main" id="{A304E4A9-1AE4-324F-8D6C-A42C9CBDF7D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65" name="Object 16" hidden="1">
          <a:extLst>
            <a:ext uri="{FF2B5EF4-FFF2-40B4-BE49-F238E27FC236}">
              <a16:creationId xmlns:a16="http://schemas.microsoft.com/office/drawing/2014/main" id="{CAC546C2-E2AD-8B4B-9ACA-0558ED5C403C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66" name="Object 16" hidden="1">
          <a:extLst>
            <a:ext uri="{FF2B5EF4-FFF2-40B4-BE49-F238E27FC236}">
              <a16:creationId xmlns:a16="http://schemas.microsoft.com/office/drawing/2014/main" id="{9E728761-BBB7-0349-9227-565348730D1F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67" name="Object 16" hidden="1">
          <a:extLst>
            <a:ext uri="{FF2B5EF4-FFF2-40B4-BE49-F238E27FC236}">
              <a16:creationId xmlns:a16="http://schemas.microsoft.com/office/drawing/2014/main" id="{416822E5-F80A-874C-B355-C2ED45E975F2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68" name="Object 16" hidden="1">
          <a:extLst>
            <a:ext uri="{FF2B5EF4-FFF2-40B4-BE49-F238E27FC236}">
              <a16:creationId xmlns:a16="http://schemas.microsoft.com/office/drawing/2014/main" id="{CA57EFA9-39DA-0043-8ED5-D69F8262FEF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69" name="Object 16" hidden="1">
          <a:extLst>
            <a:ext uri="{FF2B5EF4-FFF2-40B4-BE49-F238E27FC236}">
              <a16:creationId xmlns:a16="http://schemas.microsoft.com/office/drawing/2014/main" id="{E690A6FB-E8B8-9244-AA61-CEEE1192A75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70" name="Object 16" hidden="1">
          <a:extLst>
            <a:ext uri="{FF2B5EF4-FFF2-40B4-BE49-F238E27FC236}">
              <a16:creationId xmlns:a16="http://schemas.microsoft.com/office/drawing/2014/main" id="{3B7DD357-4F97-7440-AF79-508E9B194A75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71" name="Object 16" hidden="1">
          <a:extLst>
            <a:ext uri="{FF2B5EF4-FFF2-40B4-BE49-F238E27FC236}">
              <a16:creationId xmlns:a16="http://schemas.microsoft.com/office/drawing/2014/main" id="{9E5FAE2B-1C84-184B-B5BB-F646A46FEAC8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72" name="Object 16" hidden="1">
          <a:extLst>
            <a:ext uri="{FF2B5EF4-FFF2-40B4-BE49-F238E27FC236}">
              <a16:creationId xmlns:a16="http://schemas.microsoft.com/office/drawing/2014/main" id="{C08AE1BF-528C-8747-B42A-5BBBA5857D5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73" name="Object 16" hidden="1">
          <a:extLst>
            <a:ext uri="{FF2B5EF4-FFF2-40B4-BE49-F238E27FC236}">
              <a16:creationId xmlns:a16="http://schemas.microsoft.com/office/drawing/2014/main" id="{C782A416-674D-3E48-9171-366E02954BA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74" name="Object 16" hidden="1">
          <a:extLst>
            <a:ext uri="{FF2B5EF4-FFF2-40B4-BE49-F238E27FC236}">
              <a16:creationId xmlns:a16="http://schemas.microsoft.com/office/drawing/2014/main" id="{9E9E4EF5-0FAF-BB46-9D79-940A29AF85CE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75" name="Object 16" hidden="1">
          <a:extLst>
            <a:ext uri="{FF2B5EF4-FFF2-40B4-BE49-F238E27FC236}">
              <a16:creationId xmlns:a16="http://schemas.microsoft.com/office/drawing/2014/main" id="{00EBFD0E-9FC2-8840-A205-6FAEF0331C5B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76" name="Object 16" hidden="1">
          <a:extLst>
            <a:ext uri="{FF2B5EF4-FFF2-40B4-BE49-F238E27FC236}">
              <a16:creationId xmlns:a16="http://schemas.microsoft.com/office/drawing/2014/main" id="{1FF51EC0-E4E3-2E41-AA60-4E07DE970C4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77" name="Object 16" hidden="1">
          <a:extLst>
            <a:ext uri="{FF2B5EF4-FFF2-40B4-BE49-F238E27FC236}">
              <a16:creationId xmlns:a16="http://schemas.microsoft.com/office/drawing/2014/main" id="{7D0BB01B-B49A-184B-A02A-18CF579D4407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78" name="Object 16" hidden="1">
          <a:extLst>
            <a:ext uri="{FF2B5EF4-FFF2-40B4-BE49-F238E27FC236}">
              <a16:creationId xmlns:a16="http://schemas.microsoft.com/office/drawing/2014/main" id="{914FFA8B-849C-1F4D-8FAF-735B7D9183E0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79" name="Object 16" hidden="1">
          <a:extLst>
            <a:ext uri="{FF2B5EF4-FFF2-40B4-BE49-F238E27FC236}">
              <a16:creationId xmlns:a16="http://schemas.microsoft.com/office/drawing/2014/main" id="{A55139D9-3755-104A-91BC-15C61F31303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80" name="Object 16" hidden="1">
          <a:extLst>
            <a:ext uri="{FF2B5EF4-FFF2-40B4-BE49-F238E27FC236}">
              <a16:creationId xmlns:a16="http://schemas.microsoft.com/office/drawing/2014/main" id="{1B1D9DE6-7B3E-1648-B686-55670B5457F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81" name="Object 16" hidden="1">
          <a:extLst>
            <a:ext uri="{FF2B5EF4-FFF2-40B4-BE49-F238E27FC236}">
              <a16:creationId xmlns:a16="http://schemas.microsoft.com/office/drawing/2014/main" id="{42446ED8-6179-AD44-AC7B-F3CCC7F6B78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82" name="Object 16" hidden="1">
          <a:extLst>
            <a:ext uri="{FF2B5EF4-FFF2-40B4-BE49-F238E27FC236}">
              <a16:creationId xmlns:a16="http://schemas.microsoft.com/office/drawing/2014/main" id="{C506BFBD-689A-9C4E-AC08-818BD7620A6E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83" name="Object 16" hidden="1">
          <a:extLst>
            <a:ext uri="{FF2B5EF4-FFF2-40B4-BE49-F238E27FC236}">
              <a16:creationId xmlns:a16="http://schemas.microsoft.com/office/drawing/2014/main" id="{CCBE601D-6989-034D-9941-CDB5AFDC1F6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84" name="Object 16" hidden="1">
          <a:extLst>
            <a:ext uri="{FF2B5EF4-FFF2-40B4-BE49-F238E27FC236}">
              <a16:creationId xmlns:a16="http://schemas.microsoft.com/office/drawing/2014/main" id="{B78AC174-2A42-C64F-99CA-084537CC607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85" name="Object 16" hidden="1">
          <a:extLst>
            <a:ext uri="{FF2B5EF4-FFF2-40B4-BE49-F238E27FC236}">
              <a16:creationId xmlns:a16="http://schemas.microsoft.com/office/drawing/2014/main" id="{D8474424-F04F-2847-8CF3-4E09F54C082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86" name="Object 16" hidden="1">
          <a:extLst>
            <a:ext uri="{FF2B5EF4-FFF2-40B4-BE49-F238E27FC236}">
              <a16:creationId xmlns:a16="http://schemas.microsoft.com/office/drawing/2014/main" id="{FD181487-2AAA-CF47-AC77-97C37D92C457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87" name="Object 16" hidden="1">
          <a:extLst>
            <a:ext uri="{FF2B5EF4-FFF2-40B4-BE49-F238E27FC236}">
              <a16:creationId xmlns:a16="http://schemas.microsoft.com/office/drawing/2014/main" id="{54106567-5ABB-A740-BCF6-06915BFB4D0E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88" name="Object 16" hidden="1">
          <a:extLst>
            <a:ext uri="{FF2B5EF4-FFF2-40B4-BE49-F238E27FC236}">
              <a16:creationId xmlns:a16="http://schemas.microsoft.com/office/drawing/2014/main" id="{EA38BEE7-9885-C546-982B-E9C03EB66370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89" name="Object 16" hidden="1">
          <a:extLst>
            <a:ext uri="{FF2B5EF4-FFF2-40B4-BE49-F238E27FC236}">
              <a16:creationId xmlns:a16="http://schemas.microsoft.com/office/drawing/2014/main" id="{8AB94B61-EB73-FF49-BC9A-88A98DA24EF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1143000</xdr:colOff>
      <xdr:row>63</xdr:row>
      <xdr:rowOff>177799</xdr:rowOff>
    </xdr:to>
    <xdr:sp macro="" textlink="">
      <xdr:nvSpPr>
        <xdr:cNvPr id="18490" name="Object 16" hidden="1">
          <a:extLst>
            <a:ext uri="{FF2B5EF4-FFF2-40B4-BE49-F238E27FC236}">
              <a16:creationId xmlns:a16="http://schemas.microsoft.com/office/drawing/2014/main" id="{622A0A8C-6FF8-8B49-8EDA-5396594435FE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76199</xdr:rowOff>
    </xdr:to>
    <xdr:sp macro="" textlink="">
      <xdr:nvSpPr>
        <xdr:cNvPr id="18491" name="Object 16" hidden="1">
          <a:extLst>
            <a:ext uri="{FF2B5EF4-FFF2-40B4-BE49-F238E27FC236}">
              <a16:creationId xmlns:a16="http://schemas.microsoft.com/office/drawing/2014/main" id="{EB9DDF28-07D9-B542-954A-7B840B199BFC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50799</xdr:rowOff>
    </xdr:to>
    <xdr:sp macro="" textlink="">
      <xdr:nvSpPr>
        <xdr:cNvPr id="18492" name="Object 16" hidden="1">
          <a:extLst>
            <a:ext uri="{FF2B5EF4-FFF2-40B4-BE49-F238E27FC236}">
              <a16:creationId xmlns:a16="http://schemas.microsoft.com/office/drawing/2014/main" id="{FF0F2321-43E8-B74F-90B8-86E42D6822E2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93" name="Object 16" hidden="1">
          <a:extLst>
            <a:ext uri="{FF2B5EF4-FFF2-40B4-BE49-F238E27FC236}">
              <a16:creationId xmlns:a16="http://schemas.microsoft.com/office/drawing/2014/main" id="{765AA254-909F-A84A-9AEE-6839CB42946D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94" name="Object 16" hidden="1">
          <a:extLst>
            <a:ext uri="{FF2B5EF4-FFF2-40B4-BE49-F238E27FC236}">
              <a16:creationId xmlns:a16="http://schemas.microsoft.com/office/drawing/2014/main" id="{5EE05964-7FE1-EF41-AD01-EF0F83109C9F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95" name="Object 16" hidden="1">
          <a:extLst>
            <a:ext uri="{FF2B5EF4-FFF2-40B4-BE49-F238E27FC236}">
              <a16:creationId xmlns:a16="http://schemas.microsoft.com/office/drawing/2014/main" id="{EAA69042-3DD6-324B-B9C2-40A63351AA3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496" name="Object 16" hidden="1">
          <a:extLst>
            <a:ext uri="{FF2B5EF4-FFF2-40B4-BE49-F238E27FC236}">
              <a16:creationId xmlns:a16="http://schemas.microsoft.com/office/drawing/2014/main" id="{A9F8DBCB-0732-8B46-A421-44520A1C6DB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497" name="Object 16" hidden="1">
          <a:extLst>
            <a:ext uri="{FF2B5EF4-FFF2-40B4-BE49-F238E27FC236}">
              <a16:creationId xmlns:a16="http://schemas.microsoft.com/office/drawing/2014/main" id="{145CF27C-8734-A145-86E3-29EA0DAC9033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498" name="Object 16" hidden="1">
          <a:extLst>
            <a:ext uri="{FF2B5EF4-FFF2-40B4-BE49-F238E27FC236}">
              <a16:creationId xmlns:a16="http://schemas.microsoft.com/office/drawing/2014/main" id="{8ED02A17-CD1C-1047-AB97-2E8078E7B36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499" name="Object 16" hidden="1">
          <a:extLst>
            <a:ext uri="{FF2B5EF4-FFF2-40B4-BE49-F238E27FC236}">
              <a16:creationId xmlns:a16="http://schemas.microsoft.com/office/drawing/2014/main" id="{B34DF3EC-3C97-E94F-9F3D-2DA433DB64B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00" name="Object 16" hidden="1">
          <a:extLst>
            <a:ext uri="{FF2B5EF4-FFF2-40B4-BE49-F238E27FC236}">
              <a16:creationId xmlns:a16="http://schemas.microsoft.com/office/drawing/2014/main" id="{39630130-100D-4C4A-8428-F5E98E85D606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01" name="Object 16" hidden="1">
          <a:extLst>
            <a:ext uri="{FF2B5EF4-FFF2-40B4-BE49-F238E27FC236}">
              <a16:creationId xmlns:a16="http://schemas.microsoft.com/office/drawing/2014/main" id="{7F703EDD-CABC-CA4A-AD0E-15DB983C202F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02" name="Object 16" hidden="1">
          <a:extLst>
            <a:ext uri="{FF2B5EF4-FFF2-40B4-BE49-F238E27FC236}">
              <a16:creationId xmlns:a16="http://schemas.microsoft.com/office/drawing/2014/main" id="{32325D57-4C38-D149-858A-A250FC564660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03" name="Object 16" hidden="1">
          <a:extLst>
            <a:ext uri="{FF2B5EF4-FFF2-40B4-BE49-F238E27FC236}">
              <a16:creationId xmlns:a16="http://schemas.microsoft.com/office/drawing/2014/main" id="{B13E7389-CAE1-454F-8852-528F4D0DEE5D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04" name="Object 16" hidden="1">
          <a:extLst>
            <a:ext uri="{FF2B5EF4-FFF2-40B4-BE49-F238E27FC236}">
              <a16:creationId xmlns:a16="http://schemas.microsoft.com/office/drawing/2014/main" id="{D717E62E-C4AF-CB4D-8A76-8FC7FE653CA5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05" name="Object 16" hidden="1">
          <a:extLst>
            <a:ext uri="{FF2B5EF4-FFF2-40B4-BE49-F238E27FC236}">
              <a16:creationId xmlns:a16="http://schemas.microsoft.com/office/drawing/2014/main" id="{C8E61D17-7EA3-1C48-B8EC-FD88E4C1884F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06" name="Object 16" hidden="1">
          <a:extLst>
            <a:ext uri="{FF2B5EF4-FFF2-40B4-BE49-F238E27FC236}">
              <a16:creationId xmlns:a16="http://schemas.microsoft.com/office/drawing/2014/main" id="{AA77CD64-E353-1F4C-AD42-837950FCB758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07" name="Object 16" hidden="1">
          <a:extLst>
            <a:ext uri="{FF2B5EF4-FFF2-40B4-BE49-F238E27FC236}">
              <a16:creationId xmlns:a16="http://schemas.microsoft.com/office/drawing/2014/main" id="{64BBD60E-E877-9245-9CC6-A7502EB297A2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08" name="Object 16" hidden="1">
          <a:extLst>
            <a:ext uri="{FF2B5EF4-FFF2-40B4-BE49-F238E27FC236}">
              <a16:creationId xmlns:a16="http://schemas.microsoft.com/office/drawing/2014/main" id="{AC3ED8A2-250A-544F-9469-732DA6F80164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09" name="Object 16" hidden="1">
          <a:extLst>
            <a:ext uri="{FF2B5EF4-FFF2-40B4-BE49-F238E27FC236}">
              <a16:creationId xmlns:a16="http://schemas.microsoft.com/office/drawing/2014/main" id="{17037C10-FEE1-1A40-BD99-8BDA584C7D7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10" name="Object 16" hidden="1">
          <a:extLst>
            <a:ext uri="{FF2B5EF4-FFF2-40B4-BE49-F238E27FC236}">
              <a16:creationId xmlns:a16="http://schemas.microsoft.com/office/drawing/2014/main" id="{31EF5D27-0E38-E845-839D-564546E2DF1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11" name="Object 16" hidden="1">
          <a:extLst>
            <a:ext uri="{FF2B5EF4-FFF2-40B4-BE49-F238E27FC236}">
              <a16:creationId xmlns:a16="http://schemas.microsoft.com/office/drawing/2014/main" id="{A4B08960-AD54-6447-97D2-577F9150C01B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12" name="Object 16" hidden="1">
          <a:extLst>
            <a:ext uri="{FF2B5EF4-FFF2-40B4-BE49-F238E27FC236}">
              <a16:creationId xmlns:a16="http://schemas.microsoft.com/office/drawing/2014/main" id="{9892487D-C01E-6B4A-9666-D0EFC9683B1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13" name="Object 16" hidden="1">
          <a:extLst>
            <a:ext uri="{FF2B5EF4-FFF2-40B4-BE49-F238E27FC236}">
              <a16:creationId xmlns:a16="http://schemas.microsoft.com/office/drawing/2014/main" id="{EA95ECF9-9EA6-5C4E-986B-D7CC8F890DB8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14" name="Object 16" hidden="1">
          <a:extLst>
            <a:ext uri="{FF2B5EF4-FFF2-40B4-BE49-F238E27FC236}">
              <a16:creationId xmlns:a16="http://schemas.microsoft.com/office/drawing/2014/main" id="{81BB4CF2-E029-504D-92EB-D4A6F34AF71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15" name="Object 16" hidden="1">
          <a:extLst>
            <a:ext uri="{FF2B5EF4-FFF2-40B4-BE49-F238E27FC236}">
              <a16:creationId xmlns:a16="http://schemas.microsoft.com/office/drawing/2014/main" id="{371098C7-AD3B-C345-BB7D-BFDA023BEC3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16" name="Object 16" hidden="1">
          <a:extLst>
            <a:ext uri="{FF2B5EF4-FFF2-40B4-BE49-F238E27FC236}">
              <a16:creationId xmlns:a16="http://schemas.microsoft.com/office/drawing/2014/main" id="{AB7D5B64-CEE9-514E-A2C3-EC936F446ED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17" name="Object 16" hidden="1">
          <a:extLst>
            <a:ext uri="{FF2B5EF4-FFF2-40B4-BE49-F238E27FC236}">
              <a16:creationId xmlns:a16="http://schemas.microsoft.com/office/drawing/2014/main" id="{87AEC3FA-B92F-6C43-9816-7CE3B709D93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18" name="Object 16" hidden="1">
          <a:extLst>
            <a:ext uri="{FF2B5EF4-FFF2-40B4-BE49-F238E27FC236}">
              <a16:creationId xmlns:a16="http://schemas.microsoft.com/office/drawing/2014/main" id="{440A1A98-CE52-1541-82FD-14AAA186C3B0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19" name="Object 16" hidden="1">
          <a:extLst>
            <a:ext uri="{FF2B5EF4-FFF2-40B4-BE49-F238E27FC236}">
              <a16:creationId xmlns:a16="http://schemas.microsoft.com/office/drawing/2014/main" id="{CA25CAC3-3FB4-EF4A-BBF6-83E09524D73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20" name="Object 16" hidden="1">
          <a:extLst>
            <a:ext uri="{FF2B5EF4-FFF2-40B4-BE49-F238E27FC236}">
              <a16:creationId xmlns:a16="http://schemas.microsoft.com/office/drawing/2014/main" id="{EA2D3618-99BF-E247-B95E-0E44E09AD0B4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21" name="Object 16" hidden="1">
          <a:extLst>
            <a:ext uri="{FF2B5EF4-FFF2-40B4-BE49-F238E27FC236}">
              <a16:creationId xmlns:a16="http://schemas.microsoft.com/office/drawing/2014/main" id="{9877921D-B998-6E49-829D-F43DC77DFAF2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22" name="Object 16" hidden="1">
          <a:extLst>
            <a:ext uri="{FF2B5EF4-FFF2-40B4-BE49-F238E27FC236}">
              <a16:creationId xmlns:a16="http://schemas.microsoft.com/office/drawing/2014/main" id="{6AF4F904-5DC2-9C41-A6A4-7F105DA5ACE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23" name="Object 16" hidden="1">
          <a:extLst>
            <a:ext uri="{FF2B5EF4-FFF2-40B4-BE49-F238E27FC236}">
              <a16:creationId xmlns:a16="http://schemas.microsoft.com/office/drawing/2014/main" id="{0C2810E0-205F-A649-9523-7109DF21BEDB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24" name="Object 16" hidden="1">
          <a:extLst>
            <a:ext uri="{FF2B5EF4-FFF2-40B4-BE49-F238E27FC236}">
              <a16:creationId xmlns:a16="http://schemas.microsoft.com/office/drawing/2014/main" id="{F17F3A0E-F1CB-874B-9E67-438F8C29D123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25" name="Object 16" hidden="1">
          <a:extLst>
            <a:ext uri="{FF2B5EF4-FFF2-40B4-BE49-F238E27FC236}">
              <a16:creationId xmlns:a16="http://schemas.microsoft.com/office/drawing/2014/main" id="{1896429B-A7DD-EA4F-95F2-A6593D26E340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26" name="Object 16" hidden="1">
          <a:extLst>
            <a:ext uri="{FF2B5EF4-FFF2-40B4-BE49-F238E27FC236}">
              <a16:creationId xmlns:a16="http://schemas.microsoft.com/office/drawing/2014/main" id="{6ECCE030-4AC8-194B-AB21-3DA0A7FBBB85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27" name="Object 16" hidden="1">
          <a:extLst>
            <a:ext uri="{FF2B5EF4-FFF2-40B4-BE49-F238E27FC236}">
              <a16:creationId xmlns:a16="http://schemas.microsoft.com/office/drawing/2014/main" id="{446407C3-A9E6-E04E-90F8-235C6E049FB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28" name="Object 16" hidden="1">
          <a:extLst>
            <a:ext uri="{FF2B5EF4-FFF2-40B4-BE49-F238E27FC236}">
              <a16:creationId xmlns:a16="http://schemas.microsoft.com/office/drawing/2014/main" id="{760980FD-124C-704A-8307-4904810D9580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1143000</xdr:colOff>
      <xdr:row>63</xdr:row>
      <xdr:rowOff>177799</xdr:rowOff>
    </xdr:to>
    <xdr:sp macro="" textlink="">
      <xdr:nvSpPr>
        <xdr:cNvPr id="18529" name="Object 16" hidden="1">
          <a:extLst>
            <a:ext uri="{FF2B5EF4-FFF2-40B4-BE49-F238E27FC236}">
              <a16:creationId xmlns:a16="http://schemas.microsoft.com/office/drawing/2014/main" id="{C97F3179-AD5D-9749-9FD5-89F56A4CCECB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76199</xdr:rowOff>
    </xdr:to>
    <xdr:sp macro="" textlink="">
      <xdr:nvSpPr>
        <xdr:cNvPr id="18530" name="Object 16" hidden="1">
          <a:extLst>
            <a:ext uri="{FF2B5EF4-FFF2-40B4-BE49-F238E27FC236}">
              <a16:creationId xmlns:a16="http://schemas.microsoft.com/office/drawing/2014/main" id="{9C60B395-D7BA-C54A-A6DC-3DBF5D297976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50799</xdr:rowOff>
    </xdr:to>
    <xdr:sp macro="" textlink="">
      <xdr:nvSpPr>
        <xdr:cNvPr id="18531" name="Object 16" hidden="1">
          <a:extLst>
            <a:ext uri="{FF2B5EF4-FFF2-40B4-BE49-F238E27FC236}">
              <a16:creationId xmlns:a16="http://schemas.microsoft.com/office/drawing/2014/main" id="{025AE456-1B77-5D4A-99C3-3819A65F5346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457200</xdr:colOff>
      <xdr:row>63</xdr:row>
      <xdr:rowOff>63499</xdr:rowOff>
    </xdr:to>
    <xdr:sp macro="" textlink="">
      <xdr:nvSpPr>
        <xdr:cNvPr id="18532" name="Object 16" hidden="1">
          <a:extLst>
            <a:ext uri="{FF2B5EF4-FFF2-40B4-BE49-F238E27FC236}">
              <a16:creationId xmlns:a16="http://schemas.microsoft.com/office/drawing/2014/main" id="{65981556-51F8-5E4A-86D9-EC7FD6FE9B26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469900</xdr:colOff>
      <xdr:row>63</xdr:row>
      <xdr:rowOff>63499</xdr:rowOff>
    </xdr:to>
    <xdr:sp macro="" textlink="">
      <xdr:nvSpPr>
        <xdr:cNvPr id="18533" name="Object 16" hidden="1">
          <a:extLst>
            <a:ext uri="{FF2B5EF4-FFF2-40B4-BE49-F238E27FC236}">
              <a16:creationId xmlns:a16="http://schemas.microsoft.com/office/drawing/2014/main" id="{16F8BA67-1883-A642-A153-7360E91C6B6F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34" name="Object 16" hidden="1">
          <a:extLst>
            <a:ext uri="{FF2B5EF4-FFF2-40B4-BE49-F238E27FC236}">
              <a16:creationId xmlns:a16="http://schemas.microsoft.com/office/drawing/2014/main" id="{5A47CFC2-22D1-1C4C-AE1C-F29299961D75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35" name="Object 16" hidden="1">
          <a:extLst>
            <a:ext uri="{FF2B5EF4-FFF2-40B4-BE49-F238E27FC236}">
              <a16:creationId xmlns:a16="http://schemas.microsoft.com/office/drawing/2014/main" id="{D5C07F45-F790-714D-BF1F-B26A7E9C8A60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36" name="Object 16" hidden="1">
          <a:extLst>
            <a:ext uri="{FF2B5EF4-FFF2-40B4-BE49-F238E27FC236}">
              <a16:creationId xmlns:a16="http://schemas.microsoft.com/office/drawing/2014/main" id="{ECBFE4C0-A688-964C-AD55-FBA913227FCF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37" name="Object 16" hidden="1">
          <a:extLst>
            <a:ext uri="{FF2B5EF4-FFF2-40B4-BE49-F238E27FC236}">
              <a16:creationId xmlns:a16="http://schemas.microsoft.com/office/drawing/2014/main" id="{D31F076C-44FD-1248-8B51-E3238852726F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38" name="Object 16" hidden="1">
          <a:extLst>
            <a:ext uri="{FF2B5EF4-FFF2-40B4-BE49-F238E27FC236}">
              <a16:creationId xmlns:a16="http://schemas.microsoft.com/office/drawing/2014/main" id="{AC4BF0B8-A786-CA45-8040-827841A62D0F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39" name="Object 16" hidden="1">
          <a:extLst>
            <a:ext uri="{FF2B5EF4-FFF2-40B4-BE49-F238E27FC236}">
              <a16:creationId xmlns:a16="http://schemas.microsoft.com/office/drawing/2014/main" id="{5A640FA4-1E50-9140-86DC-F6128D0AE2DC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40" name="Object 16" hidden="1">
          <a:extLst>
            <a:ext uri="{FF2B5EF4-FFF2-40B4-BE49-F238E27FC236}">
              <a16:creationId xmlns:a16="http://schemas.microsoft.com/office/drawing/2014/main" id="{8A480649-5C1E-AB4D-A6AF-C80BC1A8D506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469900</xdr:colOff>
      <xdr:row>63</xdr:row>
      <xdr:rowOff>165099</xdr:rowOff>
    </xdr:to>
    <xdr:sp macro="" textlink="">
      <xdr:nvSpPr>
        <xdr:cNvPr id="18541" name="Object 16" hidden="1">
          <a:extLst>
            <a:ext uri="{FF2B5EF4-FFF2-40B4-BE49-F238E27FC236}">
              <a16:creationId xmlns:a16="http://schemas.microsoft.com/office/drawing/2014/main" id="{282E0079-68D6-5F42-8ABA-60C6766688AB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1143000</xdr:colOff>
      <xdr:row>63</xdr:row>
      <xdr:rowOff>177799</xdr:rowOff>
    </xdr:to>
    <xdr:sp macro="" textlink="">
      <xdr:nvSpPr>
        <xdr:cNvPr id="18542" name="Object 16" hidden="1">
          <a:extLst>
            <a:ext uri="{FF2B5EF4-FFF2-40B4-BE49-F238E27FC236}">
              <a16:creationId xmlns:a16="http://schemas.microsoft.com/office/drawing/2014/main" id="{4B9FF010-1857-B64D-8F4B-42824911E7EE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76199</xdr:rowOff>
    </xdr:to>
    <xdr:sp macro="" textlink="">
      <xdr:nvSpPr>
        <xdr:cNvPr id="18543" name="Object 16" hidden="1">
          <a:extLst>
            <a:ext uri="{FF2B5EF4-FFF2-40B4-BE49-F238E27FC236}">
              <a16:creationId xmlns:a16="http://schemas.microsoft.com/office/drawing/2014/main" id="{ED11DD06-7E18-FC46-9341-38B87305F8E6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50799</xdr:rowOff>
    </xdr:to>
    <xdr:sp macro="" textlink="">
      <xdr:nvSpPr>
        <xdr:cNvPr id="18544" name="Object 16" hidden="1">
          <a:extLst>
            <a:ext uri="{FF2B5EF4-FFF2-40B4-BE49-F238E27FC236}">
              <a16:creationId xmlns:a16="http://schemas.microsoft.com/office/drawing/2014/main" id="{D1C4DDB2-98BE-C34C-8A1B-4509CB3B3B05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45" name="Object 16" hidden="1">
          <a:extLst>
            <a:ext uri="{FF2B5EF4-FFF2-40B4-BE49-F238E27FC236}">
              <a16:creationId xmlns:a16="http://schemas.microsoft.com/office/drawing/2014/main" id="{BC9E61E8-4FD1-FE4B-B1AB-BDD78705B419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46" name="Object 16" hidden="1">
          <a:extLst>
            <a:ext uri="{FF2B5EF4-FFF2-40B4-BE49-F238E27FC236}">
              <a16:creationId xmlns:a16="http://schemas.microsoft.com/office/drawing/2014/main" id="{867C22FE-286C-6E40-91D2-A380AA006903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547" name="Object 16" hidden="1">
          <a:extLst>
            <a:ext uri="{FF2B5EF4-FFF2-40B4-BE49-F238E27FC236}">
              <a16:creationId xmlns:a16="http://schemas.microsoft.com/office/drawing/2014/main" id="{371516BE-3D9E-D54C-9F0E-4F6F7D59C7F4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548" name="Object 16" hidden="1">
          <a:extLst>
            <a:ext uri="{FF2B5EF4-FFF2-40B4-BE49-F238E27FC236}">
              <a16:creationId xmlns:a16="http://schemas.microsoft.com/office/drawing/2014/main" id="{4975F31F-0897-2D48-8CD2-57223E37A4D4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549" name="Object 16" hidden="1">
          <a:extLst>
            <a:ext uri="{FF2B5EF4-FFF2-40B4-BE49-F238E27FC236}">
              <a16:creationId xmlns:a16="http://schemas.microsoft.com/office/drawing/2014/main" id="{64EA0E7D-46CF-FC4A-9CCE-CFA832D2F7DA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469900</xdr:colOff>
      <xdr:row>62</xdr:row>
      <xdr:rowOff>165101</xdr:rowOff>
    </xdr:to>
    <xdr:sp macro="" textlink="">
      <xdr:nvSpPr>
        <xdr:cNvPr id="18550" name="Object 16" hidden="1">
          <a:extLst>
            <a:ext uri="{FF2B5EF4-FFF2-40B4-BE49-F238E27FC236}">
              <a16:creationId xmlns:a16="http://schemas.microsoft.com/office/drawing/2014/main" id="{DCCE2A8C-1BDF-D445-B6EB-F69F150F2747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1143000</xdr:colOff>
      <xdr:row>62</xdr:row>
      <xdr:rowOff>177801</xdr:rowOff>
    </xdr:to>
    <xdr:sp macro="" textlink="">
      <xdr:nvSpPr>
        <xdr:cNvPr id="18551" name="Object 16" hidden="1">
          <a:extLst>
            <a:ext uri="{FF2B5EF4-FFF2-40B4-BE49-F238E27FC236}">
              <a16:creationId xmlns:a16="http://schemas.microsoft.com/office/drawing/2014/main" id="{EEAEAD47-9C18-5E4E-B42D-4DE7284F7332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1143000</xdr:colOff>
      <xdr:row>62</xdr:row>
      <xdr:rowOff>76201</xdr:rowOff>
    </xdr:to>
    <xdr:sp macro="" textlink="">
      <xdr:nvSpPr>
        <xdr:cNvPr id="18552" name="Object 16" hidden="1">
          <a:extLst>
            <a:ext uri="{FF2B5EF4-FFF2-40B4-BE49-F238E27FC236}">
              <a16:creationId xmlns:a16="http://schemas.microsoft.com/office/drawing/2014/main" id="{3838CAB1-2FF7-4E43-8B1D-380CCFF95BC3}"/>
            </a:ext>
          </a:extLst>
        </xdr:cNvPr>
        <xdr:cNvSpPr>
          <a:spLocks noChangeArrowheads="1"/>
        </xdr:cNvSpPr>
      </xdr:nvSpPr>
      <xdr:spPr bwMode="auto">
        <a:xfrm>
          <a:off x="3581400" y="21894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1143000</xdr:colOff>
      <xdr:row>62</xdr:row>
      <xdr:rowOff>50801</xdr:rowOff>
    </xdr:to>
    <xdr:sp macro="" textlink="">
      <xdr:nvSpPr>
        <xdr:cNvPr id="18553" name="Object 16" hidden="1">
          <a:extLst>
            <a:ext uri="{FF2B5EF4-FFF2-40B4-BE49-F238E27FC236}">
              <a16:creationId xmlns:a16="http://schemas.microsoft.com/office/drawing/2014/main" id="{5E2E7541-F590-5F4C-AC7C-1F611D192113}"/>
            </a:ext>
          </a:extLst>
        </xdr:cNvPr>
        <xdr:cNvSpPr>
          <a:spLocks noChangeArrowheads="1"/>
        </xdr:cNvSpPr>
      </xdr:nvSpPr>
      <xdr:spPr bwMode="auto">
        <a:xfrm>
          <a:off x="3581400" y="21894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54" name="Object 16" hidden="1">
          <a:extLst>
            <a:ext uri="{FF2B5EF4-FFF2-40B4-BE49-F238E27FC236}">
              <a16:creationId xmlns:a16="http://schemas.microsoft.com/office/drawing/2014/main" id="{C9F1EF5A-46A7-6D4A-85AD-915AA4FDD8D1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55" name="Object 16" hidden="1">
          <a:extLst>
            <a:ext uri="{FF2B5EF4-FFF2-40B4-BE49-F238E27FC236}">
              <a16:creationId xmlns:a16="http://schemas.microsoft.com/office/drawing/2014/main" id="{6894CFF5-55F6-164C-866A-796D9A8F494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56" name="Object 16" hidden="1">
          <a:extLst>
            <a:ext uri="{FF2B5EF4-FFF2-40B4-BE49-F238E27FC236}">
              <a16:creationId xmlns:a16="http://schemas.microsoft.com/office/drawing/2014/main" id="{13EA2770-AD28-2742-824E-C24A264A6C2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57" name="Object 16" hidden="1">
          <a:extLst>
            <a:ext uri="{FF2B5EF4-FFF2-40B4-BE49-F238E27FC236}">
              <a16:creationId xmlns:a16="http://schemas.microsoft.com/office/drawing/2014/main" id="{DF6D540C-F9D3-6346-BC61-DA7CC25B9E5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58" name="Object 16" hidden="1">
          <a:extLst>
            <a:ext uri="{FF2B5EF4-FFF2-40B4-BE49-F238E27FC236}">
              <a16:creationId xmlns:a16="http://schemas.microsoft.com/office/drawing/2014/main" id="{B5E5DBCF-9A7F-0841-A95A-EBE12B4A8F06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59" name="Object 16" hidden="1">
          <a:extLst>
            <a:ext uri="{FF2B5EF4-FFF2-40B4-BE49-F238E27FC236}">
              <a16:creationId xmlns:a16="http://schemas.microsoft.com/office/drawing/2014/main" id="{326C02EF-6D46-AA47-82AB-DE0B33E22613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60" name="Object 16" hidden="1">
          <a:extLst>
            <a:ext uri="{FF2B5EF4-FFF2-40B4-BE49-F238E27FC236}">
              <a16:creationId xmlns:a16="http://schemas.microsoft.com/office/drawing/2014/main" id="{D883A3A0-60CC-1E49-BFE9-EA9076FB4576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61" name="Object 16" hidden="1">
          <a:extLst>
            <a:ext uri="{FF2B5EF4-FFF2-40B4-BE49-F238E27FC236}">
              <a16:creationId xmlns:a16="http://schemas.microsoft.com/office/drawing/2014/main" id="{BBB6A17A-5EB6-4942-9EA0-35D797B62BE0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62" name="Object 16" hidden="1">
          <a:extLst>
            <a:ext uri="{FF2B5EF4-FFF2-40B4-BE49-F238E27FC236}">
              <a16:creationId xmlns:a16="http://schemas.microsoft.com/office/drawing/2014/main" id="{F661322D-18C4-3D4E-ACA4-A905180C2276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63" name="Object 16" hidden="1">
          <a:extLst>
            <a:ext uri="{FF2B5EF4-FFF2-40B4-BE49-F238E27FC236}">
              <a16:creationId xmlns:a16="http://schemas.microsoft.com/office/drawing/2014/main" id="{D8BC45D2-95E1-E841-8847-4B352ECD57DF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64" name="Object 16" hidden="1">
          <a:extLst>
            <a:ext uri="{FF2B5EF4-FFF2-40B4-BE49-F238E27FC236}">
              <a16:creationId xmlns:a16="http://schemas.microsoft.com/office/drawing/2014/main" id="{58F2072D-6E75-964A-A145-2C2F2B30C8E7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65" name="Object 16" hidden="1">
          <a:extLst>
            <a:ext uri="{FF2B5EF4-FFF2-40B4-BE49-F238E27FC236}">
              <a16:creationId xmlns:a16="http://schemas.microsoft.com/office/drawing/2014/main" id="{F419E7A0-7F2E-2749-B268-27AB4F77B84A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66" name="Object 16" hidden="1">
          <a:extLst>
            <a:ext uri="{FF2B5EF4-FFF2-40B4-BE49-F238E27FC236}">
              <a16:creationId xmlns:a16="http://schemas.microsoft.com/office/drawing/2014/main" id="{B3A31089-A1AF-C24B-9E8B-2BAC7A24B187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67" name="Object 16" hidden="1">
          <a:extLst>
            <a:ext uri="{FF2B5EF4-FFF2-40B4-BE49-F238E27FC236}">
              <a16:creationId xmlns:a16="http://schemas.microsoft.com/office/drawing/2014/main" id="{04848A8C-69E0-6B4A-8E28-B452ECF8C57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68" name="Object 16" hidden="1">
          <a:extLst>
            <a:ext uri="{FF2B5EF4-FFF2-40B4-BE49-F238E27FC236}">
              <a16:creationId xmlns:a16="http://schemas.microsoft.com/office/drawing/2014/main" id="{CD2C55D3-1A32-E34D-BDA4-15BC380C4148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69" name="Object 16" hidden="1">
          <a:extLst>
            <a:ext uri="{FF2B5EF4-FFF2-40B4-BE49-F238E27FC236}">
              <a16:creationId xmlns:a16="http://schemas.microsoft.com/office/drawing/2014/main" id="{F7F65AE2-70C3-E94B-BB8F-AF8B4B6C1D18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70" name="Object 16" hidden="1">
          <a:extLst>
            <a:ext uri="{FF2B5EF4-FFF2-40B4-BE49-F238E27FC236}">
              <a16:creationId xmlns:a16="http://schemas.microsoft.com/office/drawing/2014/main" id="{ECB0787B-C1AD-6D4C-ABFC-41115827D06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71" name="Object 16" hidden="1">
          <a:extLst>
            <a:ext uri="{FF2B5EF4-FFF2-40B4-BE49-F238E27FC236}">
              <a16:creationId xmlns:a16="http://schemas.microsoft.com/office/drawing/2014/main" id="{DF248446-A271-3B42-8DB8-20E285B1320E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72" name="Object 16" hidden="1">
          <a:extLst>
            <a:ext uri="{FF2B5EF4-FFF2-40B4-BE49-F238E27FC236}">
              <a16:creationId xmlns:a16="http://schemas.microsoft.com/office/drawing/2014/main" id="{03248B37-184E-9341-99F5-38A1A6C22D2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73" name="Object 16" hidden="1">
          <a:extLst>
            <a:ext uri="{FF2B5EF4-FFF2-40B4-BE49-F238E27FC236}">
              <a16:creationId xmlns:a16="http://schemas.microsoft.com/office/drawing/2014/main" id="{0AFDA41F-B7AD-1046-ACA7-656446743F27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74" name="Object 16" hidden="1">
          <a:extLst>
            <a:ext uri="{FF2B5EF4-FFF2-40B4-BE49-F238E27FC236}">
              <a16:creationId xmlns:a16="http://schemas.microsoft.com/office/drawing/2014/main" id="{B088E1CC-E2D7-354A-A34A-538EEBDE3FD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75" name="Object 16" hidden="1">
          <a:extLst>
            <a:ext uri="{FF2B5EF4-FFF2-40B4-BE49-F238E27FC236}">
              <a16:creationId xmlns:a16="http://schemas.microsoft.com/office/drawing/2014/main" id="{CF8313E5-F66C-5346-B6ED-A3E0AE482FE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76" name="Object 16" hidden="1">
          <a:extLst>
            <a:ext uri="{FF2B5EF4-FFF2-40B4-BE49-F238E27FC236}">
              <a16:creationId xmlns:a16="http://schemas.microsoft.com/office/drawing/2014/main" id="{44FFDC6B-5CE6-7346-A14E-A574EEAC3ED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77" name="Object 16" hidden="1">
          <a:extLst>
            <a:ext uri="{FF2B5EF4-FFF2-40B4-BE49-F238E27FC236}">
              <a16:creationId xmlns:a16="http://schemas.microsoft.com/office/drawing/2014/main" id="{6F97CC02-3F6E-BE47-A9B4-CC914B6CDCB0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78" name="Object 16" hidden="1">
          <a:extLst>
            <a:ext uri="{FF2B5EF4-FFF2-40B4-BE49-F238E27FC236}">
              <a16:creationId xmlns:a16="http://schemas.microsoft.com/office/drawing/2014/main" id="{F54E45D7-9368-ED4B-AD0D-156A788FB07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79" name="Object 16" hidden="1">
          <a:extLst>
            <a:ext uri="{FF2B5EF4-FFF2-40B4-BE49-F238E27FC236}">
              <a16:creationId xmlns:a16="http://schemas.microsoft.com/office/drawing/2014/main" id="{E69D100F-3BED-C541-BCFC-B6AC1A77A58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80" name="Object 16" hidden="1">
          <a:extLst>
            <a:ext uri="{FF2B5EF4-FFF2-40B4-BE49-F238E27FC236}">
              <a16:creationId xmlns:a16="http://schemas.microsoft.com/office/drawing/2014/main" id="{40EE27F7-6998-3D4D-B9D0-F402F695AEE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81" name="Object 16" hidden="1">
          <a:extLst>
            <a:ext uri="{FF2B5EF4-FFF2-40B4-BE49-F238E27FC236}">
              <a16:creationId xmlns:a16="http://schemas.microsoft.com/office/drawing/2014/main" id="{997D4CC6-C602-5842-AD27-0ADA89CADCA3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82" name="Object 16" hidden="1">
          <a:extLst>
            <a:ext uri="{FF2B5EF4-FFF2-40B4-BE49-F238E27FC236}">
              <a16:creationId xmlns:a16="http://schemas.microsoft.com/office/drawing/2014/main" id="{85340459-AD97-7F4F-A7A6-72E0810F285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83" name="Object 16" hidden="1">
          <a:extLst>
            <a:ext uri="{FF2B5EF4-FFF2-40B4-BE49-F238E27FC236}">
              <a16:creationId xmlns:a16="http://schemas.microsoft.com/office/drawing/2014/main" id="{9D1575A2-8EBE-FD4C-8FC8-049DE1FDD1D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84" name="Object 16" hidden="1">
          <a:extLst>
            <a:ext uri="{FF2B5EF4-FFF2-40B4-BE49-F238E27FC236}">
              <a16:creationId xmlns:a16="http://schemas.microsoft.com/office/drawing/2014/main" id="{E3520C26-FB90-C240-887E-DDDC347EF7B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85" name="Object 16" hidden="1">
          <a:extLst>
            <a:ext uri="{FF2B5EF4-FFF2-40B4-BE49-F238E27FC236}">
              <a16:creationId xmlns:a16="http://schemas.microsoft.com/office/drawing/2014/main" id="{5C1F4AE6-9E0B-5A40-BB6F-3F31199E56C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86" name="Object 16" hidden="1">
          <a:extLst>
            <a:ext uri="{FF2B5EF4-FFF2-40B4-BE49-F238E27FC236}">
              <a16:creationId xmlns:a16="http://schemas.microsoft.com/office/drawing/2014/main" id="{EE82AEB8-260E-A94B-96E2-B9C936D24CB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87" name="Object 16" hidden="1">
          <a:extLst>
            <a:ext uri="{FF2B5EF4-FFF2-40B4-BE49-F238E27FC236}">
              <a16:creationId xmlns:a16="http://schemas.microsoft.com/office/drawing/2014/main" id="{6378C75E-30BF-8A4D-B9C2-C4EF52EEF72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1143000</xdr:colOff>
      <xdr:row>63</xdr:row>
      <xdr:rowOff>177799</xdr:rowOff>
    </xdr:to>
    <xdr:sp macro="" textlink="">
      <xdr:nvSpPr>
        <xdr:cNvPr id="18588" name="Object 16" hidden="1">
          <a:extLst>
            <a:ext uri="{FF2B5EF4-FFF2-40B4-BE49-F238E27FC236}">
              <a16:creationId xmlns:a16="http://schemas.microsoft.com/office/drawing/2014/main" id="{3FBDBFE8-4B33-5446-AF7D-3F3DCD02FAB8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76199</xdr:rowOff>
    </xdr:to>
    <xdr:sp macro="" textlink="">
      <xdr:nvSpPr>
        <xdr:cNvPr id="18589" name="Object 16" hidden="1">
          <a:extLst>
            <a:ext uri="{FF2B5EF4-FFF2-40B4-BE49-F238E27FC236}">
              <a16:creationId xmlns:a16="http://schemas.microsoft.com/office/drawing/2014/main" id="{90EC1FAF-EEB9-0C43-AE44-A6A13E8917DC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50799</xdr:rowOff>
    </xdr:to>
    <xdr:sp macro="" textlink="">
      <xdr:nvSpPr>
        <xdr:cNvPr id="18590" name="Object 16" hidden="1">
          <a:extLst>
            <a:ext uri="{FF2B5EF4-FFF2-40B4-BE49-F238E27FC236}">
              <a16:creationId xmlns:a16="http://schemas.microsoft.com/office/drawing/2014/main" id="{24593BD6-9816-9847-A8EE-9D7B2EF9DF75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91" name="Object 16" hidden="1">
          <a:extLst>
            <a:ext uri="{FF2B5EF4-FFF2-40B4-BE49-F238E27FC236}">
              <a16:creationId xmlns:a16="http://schemas.microsoft.com/office/drawing/2014/main" id="{509A1BFE-2F98-C149-A889-137F7D85BF83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92" name="Object 16" hidden="1">
          <a:extLst>
            <a:ext uri="{FF2B5EF4-FFF2-40B4-BE49-F238E27FC236}">
              <a16:creationId xmlns:a16="http://schemas.microsoft.com/office/drawing/2014/main" id="{ADDE732D-E667-B84F-B478-AD3E4E1EDAC4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93" name="Object 16" hidden="1">
          <a:extLst>
            <a:ext uri="{FF2B5EF4-FFF2-40B4-BE49-F238E27FC236}">
              <a16:creationId xmlns:a16="http://schemas.microsoft.com/office/drawing/2014/main" id="{D0B8591E-4763-C94D-9D4B-4872A9090DB7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94" name="Object 16" hidden="1">
          <a:extLst>
            <a:ext uri="{FF2B5EF4-FFF2-40B4-BE49-F238E27FC236}">
              <a16:creationId xmlns:a16="http://schemas.microsoft.com/office/drawing/2014/main" id="{EE49ACD6-B0DF-774F-A3E7-236480BA0843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595" name="Object 16" hidden="1">
          <a:extLst>
            <a:ext uri="{FF2B5EF4-FFF2-40B4-BE49-F238E27FC236}">
              <a16:creationId xmlns:a16="http://schemas.microsoft.com/office/drawing/2014/main" id="{B42B211A-1CDB-7844-8444-156FAB371DD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596" name="Object 16" hidden="1">
          <a:extLst>
            <a:ext uri="{FF2B5EF4-FFF2-40B4-BE49-F238E27FC236}">
              <a16:creationId xmlns:a16="http://schemas.microsoft.com/office/drawing/2014/main" id="{B393882A-6B24-7E46-8E7D-18FCE5EBA7E8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97" name="Object 16" hidden="1">
          <a:extLst>
            <a:ext uri="{FF2B5EF4-FFF2-40B4-BE49-F238E27FC236}">
              <a16:creationId xmlns:a16="http://schemas.microsoft.com/office/drawing/2014/main" id="{127D58DC-2D48-C54E-B336-36BE1FCB0205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598" name="Object 16" hidden="1">
          <a:extLst>
            <a:ext uri="{FF2B5EF4-FFF2-40B4-BE49-F238E27FC236}">
              <a16:creationId xmlns:a16="http://schemas.microsoft.com/office/drawing/2014/main" id="{99D8D7BA-E547-EE4B-80E4-229FFB70F608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599" name="Object 16" hidden="1">
          <a:extLst>
            <a:ext uri="{FF2B5EF4-FFF2-40B4-BE49-F238E27FC236}">
              <a16:creationId xmlns:a16="http://schemas.microsoft.com/office/drawing/2014/main" id="{10DBA756-2ED5-C644-88CA-5C16A17B008E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600" name="Object 16" hidden="1">
          <a:extLst>
            <a:ext uri="{FF2B5EF4-FFF2-40B4-BE49-F238E27FC236}">
              <a16:creationId xmlns:a16="http://schemas.microsoft.com/office/drawing/2014/main" id="{369A8329-5F2E-874C-9410-E16949744707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601" name="Object 16" hidden="1">
          <a:extLst>
            <a:ext uri="{FF2B5EF4-FFF2-40B4-BE49-F238E27FC236}">
              <a16:creationId xmlns:a16="http://schemas.microsoft.com/office/drawing/2014/main" id="{64034AEF-9CBF-D848-9E28-3452F334A0CC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602" name="Object 16" hidden="1">
          <a:extLst>
            <a:ext uri="{FF2B5EF4-FFF2-40B4-BE49-F238E27FC236}">
              <a16:creationId xmlns:a16="http://schemas.microsoft.com/office/drawing/2014/main" id="{870450DF-1BA0-4A4F-9F5D-782F8D8735D7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76201</xdr:rowOff>
    </xdr:to>
    <xdr:sp macro="" textlink="">
      <xdr:nvSpPr>
        <xdr:cNvPr id="18603" name="Object 16" hidden="1">
          <a:extLst>
            <a:ext uri="{FF2B5EF4-FFF2-40B4-BE49-F238E27FC236}">
              <a16:creationId xmlns:a16="http://schemas.microsoft.com/office/drawing/2014/main" id="{E463990D-FD84-BF4A-94E7-A163A61B24C0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61</xdr:row>
      <xdr:rowOff>0</xdr:rowOff>
    </xdr:from>
    <xdr:to>
      <xdr:col>2</xdr:col>
      <xdr:colOff>711200</xdr:colOff>
      <xdr:row>62</xdr:row>
      <xdr:rowOff>50801</xdr:rowOff>
    </xdr:to>
    <xdr:sp macro="" textlink="">
      <xdr:nvSpPr>
        <xdr:cNvPr id="18604" name="Object 16" hidden="1">
          <a:extLst>
            <a:ext uri="{FF2B5EF4-FFF2-40B4-BE49-F238E27FC236}">
              <a16:creationId xmlns:a16="http://schemas.microsoft.com/office/drawing/2014/main" id="{709CD61D-D97A-3A4D-90E5-F5461B062E32}"/>
            </a:ext>
          </a:extLst>
        </xdr:cNvPr>
        <xdr:cNvSpPr>
          <a:spLocks noChangeArrowheads="1"/>
        </xdr:cNvSpPr>
      </xdr:nvSpPr>
      <xdr:spPr bwMode="auto">
        <a:xfrm>
          <a:off x="-2489200" y="21894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05" name="Object 16" hidden="1">
          <a:extLst>
            <a:ext uri="{FF2B5EF4-FFF2-40B4-BE49-F238E27FC236}">
              <a16:creationId xmlns:a16="http://schemas.microsoft.com/office/drawing/2014/main" id="{26CC595D-9B5F-DF42-99DA-BC9F2B568C2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06" name="Object 16" hidden="1">
          <a:extLst>
            <a:ext uri="{FF2B5EF4-FFF2-40B4-BE49-F238E27FC236}">
              <a16:creationId xmlns:a16="http://schemas.microsoft.com/office/drawing/2014/main" id="{758D20A6-0ECD-E241-BBBA-7C68DBA9F3E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07" name="Object 16" hidden="1">
          <a:extLst>
            <a:ext uri="{FF2B5EF4-FFF2-40B4-BE49-F238E27FC236}">
              <a16:creationId xmlns:a16="http://schemas.microsoft.com/office/drawing/2014/main" id="{5ADE617C-F193-E848-B488-B498ED2A042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08" name="Object 16" hidden="1">
          <a:extLst>
            <a:ext uri="{FF2B5EF4-FFF2-40B4-BE49-F238E27FC236}">
              <a16:creationId xmlns:a16="http://schemas.microsoft.com/office/drawing/2014/main" id="{81D0ADEB-BA7C-164F-A265-F4916B6A553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09" name="Object 16" hidden="1">
          <a:extLst>
            <a:ext uri="{FF2B5EF4-FFF2-40B4-BE49-F238E27FC236}">
              <a16:creationId xmlns:a16="http://schemas.microsoft.com/office/drawing/2014/main" id="{B6B0F849-8E7B-B143-A8F0-6C8B0D249A39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10" name="Object 16" hidden="1">
          <a:extLst>
            <a:ext uri="{FF2B5EF4-FFF2-40B4-BE49-F238E27FC236}">
              <a16:creationId xmlns:a16="http://schemas.microsoft.com/office/drawing/2014/main" id="{590F2396-4B83-F040-800E-D9DB524E1B21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11" name="Object 16" hidden="1">
          <a:extLst>
            <a:ext uri="{FF2B5EF4-FFF2-40B4-BE49-F238E27FC236}">
              <a16:creationId xmlns:a16="http://schemas.microsoft.com/office/drawing/2014/main" id="{0FD35459-109D-CF4A-8162-1BEF01CDCCB4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12" name="Object 16" hidden="1">
          <a:extLst>
            <a:ext uri="{FF2B5EF4-FFF2-40B4-BE49-F238E27FC236}">
              <a16:creationId xmlns:a16="http://schemas.microsoft.com/office/drawing/2014/main" id="{5F808AE0-10C3-FA41-8CD6-4DBC79654875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13" name="Object 16" hidden="1">
          <a:extLst>
            <a:ext uri="{FF2B5EF4-FFF2-40B4-BE49-F238E27FC236}">
              <a16:creationId xmlns:a16="http://schemas.microsoft.com/office/drawing/2014/main" id="{8883BD22-3EF1-F54C-AC65-14EF9887525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14" name="Object 16" hidden="1">
          <a:extLst>
            <a:ext uri="{FF2B5EF4-FFF2-40B4-BE49-F238E27FC236}">
              <a16:creationId xmlns:a16="http://schemas.microsoft.com/office/drawing/2014/main" id="{D20F2226-FA6C-A240-AC8F-47B038CCCC9E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15" name="Object 16" hidden="1">
          <a:extLst>
            <a:ext uri="{FF2B5EF4-FFF2-40B4-BE49-F238E27FC236}">
              <a16:creationId xmlns:a16="http://schemas.microsoft.com/office/drawing/2014/main" id="{65B92057-AD11-3047-A009-D4875BFCE19D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16" name="Object 16" hidden="1">
          <a:extLst>
            <a:ext uri="{FF2B5EF4-FFF2-40B4-BE49-F238E27FC236}">
              <a16:creationId xmlns:a16="http://schemas.microsoft.com/office/drawing/2014/main" id="{449BA006-666D-FD49-95A4-3F415BF6B222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17" name="Object 16" hidden="1">
          <a:extLst>
            <a:ext uri="{FF2B5EF4-FFF2-40B4-BE49-F238E27FC236}">
              <a16:creationId xmlns:a16="http://schemas.microsoft.com/office/drawing/2014/main" id="{5F497F20-5580-CB43-B56C-FAB94AEEC4D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18" name="Object 16" hidden="1">
          <a:extLst>
            <a:ext uri="{FF2B5EF4-FFF2-40B4-BE49-F238E27FC236}">
              <a16:creationId xmlns:a16="http://schemas.microsoft.com/office/drawing/2014/main" id="{4CBE0867-5305-C747-AC1A-8A3B03FF39F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19" name="Object 16" hidden="1">
          <a:extLst>
            <a:ext uri="{FF2B5EF4-FFF2-40B4-BE49-F238E27FC236}">
              <a16:creationId xmlns:a16="http://schemas.microsoft.com/office/drawing/2014/main" id="{9FFD12EC-1FBF-4F42-A5A6-CFDAEC2FCBA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20" name="Object 16" hidden="1">
          <a:extLst>
            <a:ext uri="{FF2B5EF4-FFF2-40B4-BE49-F238E27FC236}">
              <a16:creationId xmlns:a16="http://schemas.microsoft.com/office/drawing/2014/main" id="{AADDB6FC-BA77-4749-8CDE-E66EA8E3C29A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21" name="Object 16" hidden="1">
          <a:extLst>
            <a:ext uri="{FF2B5EF4-FFF2-40B4-BE49-F238E27FC236}">
              <a16:creationId xmlns:a16="http://schemas.microsoft.com/office/drawing/2014/main" id="{8FE7553A-48CC-DE46-ABD2-1E527D9E5FB2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22" name="Object 16" hidden="1">
          <a:extLst>
            <a:ext uri="{FF2B5EF4-FFF2-40B4-BE49-F238E27FC236}">
              <a16:creationId xmlns:a16="http://schemas.microsoft.com/office/drawing/2014/main" id="{9A7C52E8-7ECE-1049-8DA4-E37CD9657F6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23" name="Object 16" hidden="1">
          <a:extLst>
            <a:ext uri="{FF2B5EF4-FFF2-40B4-BE49-F238E27FC236}">
              <a16:creationId xmlns:a16="http://schemas.microsoft.com/office/drawing/2014/main" id="{DF11C0DC-4B76-1D47-A35A-E8D193E4B2D2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24" name="Object 16" hidden="1">
          <a:extLst>
            <a:ext uri="{FF2B5EF4-FFF2-40B4-BE49-F238E27FC236}">
              <a16:creationId xmlns:a16="http://schemas.microsoft.com/office/drawing/2014/main" id="{1DDF7CF1-A8BF-A34D-B623-2A5CD8D88B46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76199</xdr:rowOff>
    </xdr:to>
    <xdr:sp macro="" textlink="">
      <xdr:nvSpPr>
        <xdr:cNvPr id="18625" name="Object 16" hidden="1">
          <a:extLst>
            <a:ext uri="{FF2B5EF4-FFF2-40B4-BE49-F238E27FC236}">
              <a16:creationId xmlns:a16="http://schemas.microsoft.com/office/drawing/2014/main" id="{2F4C0519-D90B-FE40-8C2E-D010812E763C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62</xdr:row>
      <xdr:rowOff>0</xdr:rowOff>
    </xdr:from>
    <xdr:to>
      <xdr:col>2</xdr:col>
      <xdr:colOff>711200</xdr:colOff>
      <xdr:row>63</xdr:row>
      <xdr:rowOff>50799</xdr:rowOff>
    </xdr:to>
    <xdr:sp macro="" textlink="">
      <xdr:nvSpPr>
        <xdr:cNvPr id="18626" name="Object 16" hidden="1">
          <a:extLst>
            <a:ext uri="{FF2B5EF4-FFF2-40B4-BE49-F238E27FC236}">
              <a16:creationId xmlns:a16="http://schemas.microsoft.com/office/drawing/2014/main" id="{C0DFB306-897F-CC4E-96C8-07E402E511FF}"/>
            </a:ext>
          </a:extLst>
        </xdr:cNvPr>
        <xdr:cNvSpPr>
          <a:spLocks noChangeArrowheads="1"/>
        </xdr:cNvSpPr>
      </xdr:nvSpPr>
      <xdr:spPr bwMode="auto">
        <a:xfrm>
          <a:off x="-2489200" y="22085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1143000</xdr:colOff>
      <xdr:row>63</xdr:row>
      <xdr:rowOff>177799</xdr:rowOff>
    </xdr:to>
    <xdr:sp macro="" textlink="">
      <xdr:nvSpPr>
        <xdr:cNvPr id="18627" name="Object 16" hidden="1">
          <a:extLst>
            <a:ext uri="{FF2B5EF4-FFF2-40B4-BE49-F238E27FC236}">
              <a16:creationId xmlns:a16="http://schemas.microsoft.com/office/drawing/2014/main" id="{FF7B5C76-C94A-9246-A019-3F4EEBF77D1E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76199</xdr:rowOff>
    </xdr:to>
    <xdr:sp macro="" textlink="">
      <xdr:nvSpPr>
        <xdr:cNvPr id="18628" name="Object 16" hidden="1">
          <a:extLst>
            <a:ext uri="{FF2B5EF4-FFF2-40B4-BE49-F238E27FC236}">
              <a16:creationId xmlns:a16="http://schemas.microsoft.com/office/drawing/2014/main" id="{9C693761-5A39-5A45-8641-3A4AAE321507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1143000</xdr:colOff>
      <xdr:row>63</xdr:row>
      <xdr:rowOff>50799</xdr:rowOff>
    </xdr:to>
    <xdr:sp macro="" textlink="">
      <xdr:nvSpPr>
        <xdr:cNvPr id="18629" name="Object 16" hidden="1">
          <a:extLst>
            <a:ext uri="{FF2B5EF4-FFF2-40B4-BE49-F238E27FC236}">
              <a16:creationId xmlns:a16="http://schemas.microsoft.com/office/drawing/2014/main" id="{FCA0CB8D-CBD2-264C-B3B0-35FD90A5CF89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18630" name="Object 16" hidden="1">
          <a:extLst>
            <a:ext uri="{FF2B5EF4-FFF2-40B4-BE49-F238E27FC236}">
              <a16:creationId xmlns:a16="http://schemas.microsoft.com/office/drawing/2014/main" id="{7C0AC933-D999-804B-A3F7-051508158236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18631" name="Object 16" hidden="1">
          <a:extLst>
            <a:ext uri="{FF2B5EF4-FFF2-40B4-BE49-F238E27FC236}">
              <a16:creationId xmlns:a16="http://schemas.microsoft.com/office/drawing/2014/main" id="{EFC892AB-D9AF-0143-B6E8-E17038E55AB8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18632" name="Object 16" hidden="1">
          <a:extLst>
            <a:ext uri="{FF2B5EF4-FFF2-40B4-BE49-F238E27FC236}">
              <a16:creationId xmlns:a16="http://schemas.microsoft.com/office/drawing/2014/main" id="{3D05F2DD-C763-2E4E-9732-850CB82EC802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469900</xdr:colOff>
      <xdr:row>65</xdr:row>
      <xdr:rowOff>63499</xdr:rowOff>
    </xdr:to>
    <xdr:sp macro="" textlink="">
      <xdr:nvSpPr>
        <xdr:cNvPr id="18633" name="Object 16" hidden="1">
          <a:extLst>
            <a:ext uri="{FF2B5EF4-FFF2-40B4-BE49-F238E27FC236}">
              <a16:creationId xmlns:a16="http://schemas.microsoft.com/office/drawing/2014/main" id="{1DB1B137-12CB-B242-B86C-F06E8B69D125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34" name="Object 16" hidden="1">
          <a:extLst>
            <a:ext uri="{FF2B5EF4-FFF2-40B4-BE49-F238E27FC236}">
              <a16:creationId xmlns:a16="http://schemas.microsoft.com/office/drawing/2014/main" id="{6345B724-06AF-5140-B832-20F07EF7EFCC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35" name="Object 16" hidden="1">
          <a:extLst>
            <a:ext uri="{FF2B5EF4-FFF2-40B4-BE49-F238E27FC236}">
              <a16:creationId xmlns:a16="http://schemas.microsoft.com/office/drawing/2014/main" id="{646AE5FA-2719-F144-BC4B-AA52BD0BE6E3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36" name="Object 16" hidden="1">
          <a:extLst>
            <a:ext uri="{FF2B5EF4-FFF2-40B4-BE49-F238E27FC236}">
              <a16:creationId xmlns:a16="http://schemas.microsoft.com/office/drawing/2014/main" id="{BDFDF64E-55B6-0A4A-9EBB-79E4C20CA08F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37" name="Object 16" hidden="1">
          <a:extLst>
            <a:ext uri="{FF2B5EF4-FFF2-40B4-BE49-F238E27FC236}">
              <a16:creationId xmlns:a16="http://schemas.microsoft.com/office/drawing/2014/main" id="{453733C8-2B22-4143-AD40-4A755B22D8AE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38" name="Object 16" hidden="1">
          <a:extLst>
            <a:ext uri="{FF2B5EF4-FFF2-40B4-BE49-F238E27FC236}">
              <a16:creationId xmlns:a16="http://schemas.microsoft.com/office/drawing/2014/main" id="{5BDD6029-A61F-9B41-AA0B-0D5EBB657AC1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39" name="Object 16" hidden="1">
          <a:extLst>
            <a:ext uri="{FF2B5EF4-FFF2-40B4-BE49-F238E27FC236}">
              <a16:creationId xmlns:a16="http://schemas.microsoft.com/office/drawing/2014/main" id="{366F8D3D-40AC-0247-8414-742792EFA5E9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40" name="Object 16" hidden="1">
          <a:extLst>
            <a:ext uri="{FF2B5EF4-FFF2-40B4-BE49-F238E27FC236}">
              <a16:creationId xmlns:a16="http://schemas.microsoft.com/office/drawing/2014/main" id="{771A8CC0-B131-DA44-9C9B-E01626643A63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41" name="Object 16" hidden="1">
          <a:extLst>
            <a:ext uri="{FF2B5EF4-FFF2-40B4-BE49-F238E27FC236}">
              <a16:creationId xmlns:a16="http://schemas.microsoft.com/office/drawing/2014/main" id="{94851B3F-A58C-9D44-A87C-0272BEC9431C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1143000</xdr:colOff>
      <xdr:row>65</xdr:row>
      <xdr:rowOff>177799</xdr:rowOff>
    </xdr:to>
    <xdr:sp macro="" textlink="">
      <xdr:nvSpPr>
        <xdr:cNvPr id="18642" name="Object 16" hidden="1">
          <a:extLst>
            <a:ext uri="{FF2B5EF4-FFF2-40B4-BE49-F238E27FC236}">
              <a16:creationId xmlns:a16="http://schemas.microsoft.com/office/drawing/2014/main" id="{825CDC99-99A7-2846-B7C9-BE5962C04D17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1143000</xdr:colOff>
      <xdr:row>65</xdr:row>
      <xdr:rowOff>76199</xdr:rowOff>
    </xdr:to>
    <xdr:sp macro="" textlink="">
      <xdr:nvSpPr>
        <xdr:cNvPr id="18643" name="Object 16" hidden="1">
          <a:extLst>
            <a:ext uri="{FF2B5EF4-FFF2-40B4-BE49-F238E27FC236}">
              <a16:creationId xmlns:a16="http://schemas.microsoft.com/office/drawing/2014/main" id="{2033EB1E-6C87-B44A-8AA0-87D03B3AA366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1143000</xdr:colOff>
      <xdr:row>65</xdr:row>
      <xdr:rowOff>50799</xdr:rowOff>
    </xdr:to>
    <xdr:sp macro="" textlink="">
      <xdr:nvSpPr>
        <xdr:cNvPr id="18644" name="Object 16" hidden="1">
          <a:extLst>
            <a:ext uri="{FF2B5EF4-FFF2-40B4-BE49-F238E27FC236}">
              <a16:creationId xmlns:a16="http://schemas.microsoft.com/office/drawing/2014/main" id="{7B009587-2DFA-8044-9D5B-CD6DFE892845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65</xdr:row>
      <xdr:rowOff>76199</xdr:rowOff>
    </xdr:to>
    <xdr:sp macro="" textlink="">
      <xdr:nvSpPr>
        <xdr:cNvPr id="18645" name="Object 16" hidden="1">
          <a:extLst>
            <a:ext uri="{FF2B5EF4-FFF2-40B4-BE49-F238E27FC236}">
              <a16:creationId xmlns:a16="http://schemas.microsoft.com/office/drawing/2014/main" id="{5D9A29A4-52EC-8542-8D1B-8437E3DA7861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65</xdr:row>
      <xdr:rowOff>50799</xdr:rowOff>
    </xdr:to>
    <xdr:sp macro="" textlink="">
      <xdr:nvSpPr>
        <xdr:cNvPr id="18646" name="Object 16" hidden="1">
          <a:extLst>
            <a:ext uri="{FF2B5EF4-FFF2-40B4-BE49-F238E27FC236}">
              <a16:creationId xmlns:a16="http://schemas.microsoft.com/office/drawing/2014/main" id="{00E47B3B-240A-2341-A7AF-274FD7068F3C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64</xdr:row>
      <xdr:rowOff>0</xdr:rowOff>
    </xdr:from>
    <xdr:to>
      <xdr:col>2</xdr:col>
      <xdr:colOff>711200</xdr:colOff>
      <xdr:row>65</xdr:row>
      <xdr:rowOff>76199</xdr:rowOff>
    </xdr:to>
    <xdr:sp macro="" textlink="">
      <xdr:nvSpPr>
        <xdr:cNvPr id="18647" name="Object 16" hidden="1">
          <a:extLst>
            <a:ext uri="{FF2B5EF4-FFF2-40B4-BE49-F238E27FC236}">
              <a16:creationId xmlns:a16="http://schemas.microsoft.com/office/drawing/2014/main" id="{4F7002AC-3914-A94E-9A4E-EC3AFCCF8417}"/>
            </a:ext>
          </a:extLst>
        </xdr:cNvPr>
        <xdr:cNvSpPr>
          <a:spLocks noChangeArrowheads="1"/>
        </xdr:cNvSpPr>
      </xdr:nvSpPr>
      <xdr:spPr bwMode="auto">
        <a:xfrm>
          <a:off x="-2489200" y="22466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64</xdr:row>
      <xdr:rowOff>0</xdr:rowOff>
    </xdr:from>
    <xdr:to>
      <xdr:col>2</xdr:col>
      <xdr:colOff>711200</xdr:colOff>
      <xdr:row>65</xdr:row>
      <xdr:rowOff>50799</xdr:rowOff>
    </xdr:to>
    <xdr:sp macro="" textlink="">
      <xdr:nvSpPr>
        <xdr:cNvPr id="18648" name="Object 16" hidden="1">
          <a:extLst>
            <a:ext uri="{FF2B5EF4-FFF2-40B4-BE49-F238E27FC236}">
              <a16:creationId xmlns:a16="http://schemas.microsoft.com/office/drawing/2014/main" id="{302B0022-C812-354C-ADFC-4D216AB24FDE}"/>
            </a:ext>
          </a:extLst>
        </xdr:cNvPr>
        <xdr:cNvSpPr>
          <a:spLocks noChangeArrowheads="1"/>
        </xdr:cNvSpPr>
      </xdr:nvSpPr>
      <xdr:spPr bwMode="auto">
        <a:xfrm>
          <a:off x="-2489200" y="22466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49" name="Object 16" hidden="1">
          <a:extLst>
            <a:ext uri="{FF2B5EF4-FFF2-40B4-BE49-F238E27FC236}">
              <a16:creationId xmlns:a16="http://schemas.microsoft.com/office/drawing/2014/main" id="{D6DCF57D-937A-CE47-BB36-530A49B94CDE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50" name="Object 16" hidden="1">
          <a:extLst>
            <a:ext uri="{FF2B5EF4-FFF2-40B4-BE49-F238E27FC236}">
              <a16:creationId xmlns:a16="http://schemas.microsoft.com/office/drawing/2014/main" id="{53DDBF70-1154-C84B-89C7-25E759CE6657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51" name="Object 16" hidden="1">
          <a:extLst>
            <a:ext uri="{FF2B5EF4-FFF2-40B4-BE49-F238E27FC236}">
              <a16:creationId xmlns:a16="http://schemas.microsoft.com/office/drawing/2014/main" id="{AE42538C-211C-4245-90B2-9A0019E8DD91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469900</xdr:colOff>
      <xdr:row>65</xdr:row>
      <xdr:rowOff>165099</xdr:rowOff>
    </xdr:to>
    <xdr:sp macro="" textlink="">
      <xdr:nvSpPr>
        <xdr:cNvPr id="18652" name="Object 16" hidden="1">
          <a:extLst>
            <a:ext uri="{FF2B5EF4-FFF2-40B4-BE49-F238E27FC236}">
              <a16:creationId xmlns:a16="http://schemas.microsoft.com/office/drawing/2014/main" id="{D4969339-E65F-A14A-87E5-5FC4BB18D6D8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1143000</xdr:colOff>
      <xdr:row>65</xdr:row>
      <xdr:rowOff>177799</xdr:rowOff>
    </xdr:to>
    <xdr:sp macro="" textlink="">
      <xdr:nvSpPr>
        <xdr:cNvPr id="18653" name="Object 16" hidden="1">
          <a:extLst>
            <a:ext uri="{FF2B5EF4-FFF2-40B4-BE49-F238E27FC236}">
              <a16:creationId xmlns:a16="http://schemas.microsoft.com/office/drawing/2014/main" id="{41464D92-B7FD-8F46-9502-FD3D91C1927D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54" name="Object 16" hidden="1">
          <a:extLst>
            <a:ext uri="{FF2B5EF4-FFF2-40B4-BE49-F238E27FC236}">
              <a16:creationId xmlns:a16="http://schemas.microsoft.com/office/drawing/2014/main" id="{0FB90C37-23F6-5B4D-9B0C-009C4DE5118E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55" name="Object 16" hidden="1">
          <a:extLst>
            <a:ext uri="{FF2B5EF4-FFF2-40B4-BE49-F238E27FC236}">
              <a16:creationId xmlns:a16="http://schemas.microsoft.com/office/drawing/2014/main" id="{3BC2A776-79FB-E04A-83EE-BA6151C86649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56" name="Object 16" hidden="1">
          <a:extLst>
            <a:ext uri="{FF2B5EF4-FFF2-40B4-BE49-F238E27FC236}">
              <a16:creationId xmlns:a16="http://schemas.microsoft.com/office/drawing/2014/main" id="{AAB0EB35-734C-504F-B618-BDD90ADA4281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57" name="Object 16" hidden="1">
          <a:extLst>
            <a:ext uri="{FF2B5EF4-FFF2-40B4-BE49-F238E27FC236}">
              <a16:creationId xmlns:a16="http://schemas.microsoft.com/office/drawing/2014/main" id="{3095DB6A-126E-914D-9AE9-4C80C72E25CC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1143000</xdr:colOff>
      <xdr:row>64</xdr:row>
      <xdr:rowOff>177801</xdr:rowOff>
    </xdr:to>
    <xdr:sp macro="" textlink="">
      <xdr:nvSpPr>
        <xdr:cNvPr id="18658" name="Object 16" hidden="1">
          <a:extLst>
            <a:ext uri="{FF2B5EF4-FFF2-40B4-BE49-F238E27FC236}">
              <a16:creationId xmlns:a16="http://schemas.microsoft.com/office/drawing/2014/main" id="{19089A35-D741-5C48-9AC3-AD2D75F4A831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0</xdr:rowOff>
    </xdr:from>
    <xdr:to>
      <xdr:col>4</xdr:col>
      <xdr:colOff>1143000</xdr:colOff>
      <xdr:row>64</xdr:row>
      <xdr:rowOff>76201</xdr:rowOff>
    </xdr:to>
    <xdr:sp macro="" textlink="">
      <xdr:nvSpPr>
        <xdr:cNvPr id="18659" name="Object 16" hidden="1">
          <a:extLst>
            <a:ext uri="{FF2B5EF4-FFF2-40B4-BE49-F238E27FC236}">
              <a16:creationId xmlns:a16="http://schemas.microsoft.com/office/drawing/2014/main" id="{1A85DB2F-ECF3-5746-BCD9-97E44287D662}"/>
            </a:ext>
          </a:extLst>
        </xdr:cNvPr>
        <xdr:cNvSpPr>
          <a:spLocks noChangeArrowheads="1"/>
        </xdr:cNvSpPr>
      </xdr:nvSpPr>
      <xdr:spPr bwMode="auto">
        <a:xfrm>
          <a:off x="3581400" y="22275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0</xdr:rowOff>
    </xdr:from>
    <xdr:to>
      <xdr:col>4</xdr:col>
      <xdr:colOff>1143000</xdr:colOff>
      <xdr:row>64</xdr:row>
      <xdr:rowOff>50801</xdr:rowOff>
    </xdr:to>
    <xdr:sp macro="" textlink="">
      <xdr:nvSpPr>
        <xdr:cNvPr id="18660" name="Object 16" hidden="1">
          <a:extLst>
            <a:ext uri="{FF2B5EF4-FFF2-40B4-BE49-F238E27FC236}">
              <a16:creationId xmlns:a16="http://schemas.microsoft.com/office/drawing/2014/main" id="{B6661588-3BCB-E149-84C7-9D2AC75F5304}"/>
            </a:ext>
          </a:extLst>
        </xdr:cNvPr>
        <xdr:cNvSpPr>
          <a:spLocks noChangeArrowheads="1"/>
        </xdr:cNvSpPr>
      </xdr:nvSpPr>
      <xdr:spPr bwMode="auto">
        <a:xfrm>
          <a:off x="3581400" y="22275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63</xdr:row>
      <xdr:rowOff>0</xdr:rowOff>
    </xdr:from>
    <xdr:to>
      <xdr:col>2</xdr:col>
      <xdr:colOff>1066800</xdr:colOff>
      <xdr:row>64</xdr:row>
      <xdr:rowOff>76201</xdr:rowOff>
    </xdr:to>
    <xdr:sp macro="" textlink="">
      <xdr:nvSpPr>
        <xdr:cNvPr id="18661" name="Object 16" hidden="1">
          <a:extLst>
            <a:ext uri="{FF2B5EF4-FFF2-40B4-BE49-F238E27FC236}">
              <a16:creationId xmlns:a16="http://schemas.microsoft.com/office/drawing/2014/main" id="{12B40C4A-ABD1-D647-A99B-02CB2A47C91D}"/>
            </a:ext>
          </a:extLst>
        </xdr:cNvPr>
        <xdr:cNvSpPr>
          <a:spLocks noChangeArrowheads="1"/>
        </xdr:cNvSpPr>
      </xdr:nvSpPr>
      <xdr:spPr bwMode="auto">
        <a:xfrm>
          <a:off x="457200" y="2227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63</xdr:row>
      <xdr:rowOff>0</xdr:rowOff>
    </xdr:from>
    <xdr:to>
      <xdr:col>2</xdr:col>
      <xdr:colOff>1066800</xdr:colOff>
      <xdr:row>64</xdr:row>
      <xdr:rowOff>50801</xdr:rowOff>
    </xdr:to>
    <xdr:sp macro="" textlink="">
      <xdr:nvSpPr>
        <xdr:cNvPr id="18662" name="Object 16" hidden="1">
          <a:extLst>
            <a:ext uri="{FF2B5EF4-FFF2-40B4-BE49-F238E27FC236}">
              <a16:creationId xmlns:a16="http://schemas.microsoft.com/office/drawing/2014/main" id="{F19C448F-1AF2-4448-B1A0-73A2FCEAD83B}"/>
            </a:ext>
          </a:extLst>
        </xdr:cNvPr>
        <xdr:cNvSpPr>
          <a:spLocks noChangeArrowheads="1"/>
        </xdr:cNvSpPr>
      </xdr:nvSpPr>
      <xdr:spPr bwMode="auto">
        <a:xfrm>
          <a:off x="457200" y="2227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63" name="Object 16" hidden="1">
          <a:extLst>
            <a:ext uri="{FF2B5EF4-FFF2-40B4-BE49-F238E27FC236}">
              <a16:creationId xmlns:a16="http://schemas.microsoft.com/office/drawing/2014/main" id="{62C0AD9E-A1BC-DF42-B91E-BB27EB0EDE28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64" name="Object 16" hidden="1">
          <a:extLst>
            <a:ext uri="{FF2B5EF4-FFF2-40B4-BE49-F238E27FC236}">
              <a16:creationId xmlns:a16="http://schemas.microsoft.com/office/drawing/2014/main" id="{C9DF076E-2444-F343-8B28-3DD3527B0977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65" name="Object 16" hidden="1">
          <a:extLst>
            <a:ext uri="{FF2B5EF4-FFF2-40B4-BE49-F238E27FC236}">
              <a16:creationId xmlns:a16="http://schemas.microsoft.com/office/drawing/2014/main" id="{E8A14387-7506-8E41-A96B-A86C88C8DE29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469900</xdr:colOff>
      <xdr:row>64</xdr:row>
      <xdr:rowOff>165101</xdr:rowOff>
    </xdr:to>
    <xdr:sp macro="" textlink="">
      <xdr:nvSpPr>
        <xdr:cNvPr id="18666" name="Object 16" hidden="1">
          <a:extLst>
            <a:ext uri="{FF2B5EF4-FFF2-40B4-BE49-F238E27FC236}">
              <a16:creationId xmlns:a16="http://schemas.microsoft.com/office/drawing/2014/main" id="{AE5CE8FF-26E9-3E4F-A01D-52BE9A8FCF6E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1143000</xdr:colOff>
      <xdr:row>64</xdr:row>
      <xdr:rowOff>177801</xdr:rowOff>
    </xdr:to>
    <xdr:sp macro="" textlink="">
      <xdr:nvSpPr>
        <xdr:cNvPr id="18667" name="Object 16" hidden="1">
          <a:extLst>
            <a:ext uri="{FF2B5EF4-FFF2-40B4-BE49-F238E27FC236}">
              <a16:creationId xmlns:a16="http://schemas.microsoft.com/office/drawing/2014/main" id="{D6D09163-E6B4-8446-A488-3637E74BC25B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65</xdr:row>
      <xdr:rowOff>76199</xdr:rowOff>
    </xdr:to>
    <xdr:sp macro="" textlink="">
      <xdr:nvSpPr>
        <xdr:cNvPr id="18668" name="Object 16" hidden="1">
          <a:extLst>
            <a:ext uri="{FF2B5EF4-FFF2-40B4-BE49-F238E27FC236}">
              <a16:creationId xmlns:a16="http://schemas.microsoft.com/office/drawing/2014/main" id="{6104DCB4-CBE8-CF41-B95E-A3503A817D56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65</xdr:row>
      <xdr:rowOff>50799</xdr:rowOff>
    </xdr:to>
    <xdr:sp macro="" textlink="">
      <xdr:nvSpPr>
        <xdr:cNvPr id="18669" name="Object 16" hidden="1">
          <a:extLst>
            <a:ext uri="{FF2B5EF4-FFF2-40B4-BE49-F238E27FC236}">
              <a16:creationId xmlns:a16="http://schemas.microsoft.com/office/drawing/2014/main" id="{8E477B76-B370-D545-BD7A-8484A98EA17C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1143000</xdr:colOff>
      <xdr:row>65</xdr:row>
      <xdr:rowOff>177799</xdr:rowOff>
    </xdr:to>
    <xdr:sp macro="" textlink="">
      <xdr:nvSpPr>
        <xdr:cNvPr id="18670" name="Object 16" hidden="1">
          <a:extLst>
            <a:ext uri="{FF2B5EF4-FFF2-40B4-BE49-F238E27FC236}">
              <a16:creationId xmlns:a16="http://schemas.microsoft.com/office/drawing/2014/main" id="{4760CE99-2B2D-3043-BD64-932625A6FD71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1143000</xdr:colOff>
      <xdr:row>65</xdr:row>
      <xdr:rowOff>76199</xdr:rowOff>
    </xdr:to>
    <xdr:sp macro="" textlink="">
      <xdr:nvSpPr>
        <xdr:cNvPr id="18671" name="Object 16" hidden="1">
          <a:extLst>
            <a:ext uri="{FF2B5EF4-FFF2-40B4-BE49-F238E27FC236}">
              <a16:creationId xmlns:a16="http://schemas.microsoft.com/office/drawing/2014/main" id="{C0D19E5F-8F73-FE4E-A487-EE45BB4D74A8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1143000</xdr:colOff>
      <xdr:row>65</xdr:row>
      <xdr:rowOff>50799</xdr:rowOff>
    </xdr:to>
    <xdr:sp macro="" textlink="">
      <xdr:nvSpPr>
        <xdr:cNvPr id="18672" name="Object 16" hidden="1">
          <a:extLst>
            <a:ext uri="{FF2B5EF4-FFF2-40B4-BE49-F238E27FC236}">
              <a16:creationId xmlns:a16="http://schemas.microsoft.com/office/drawing/2014/main" id="{921EF008-436A-234F-9DBF-8EFF79D37B1C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1143000</xdr:colOff>
      <xdr:row>65</xdr:row>
      <xdr:rowOff>177799</xdr:rowOff>
    </xdr:to>
    <xdr:sp macro="" textlink="">
      <xdr:nvSpPr>
        <xdr:cNvPr id="18673" name="Object 16" hidden="1">
          <a:extLst>
            <a:ext uri="{FF2B5EF4-FFF2-40B4-BE49-F238E27FC236}">
              <a16:creationId xmlns:a16="http://schemas.microsoft.com/office/drawing/2014/main" id="{BC973F8B-4F76-F94A-B5AC-EA638EF01533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64</xdr:row>
      <xdr:rowOff>0</xdr:rowOff>
    </xdr:from>
    <xdr:to>
      <xdr:col>2</xdr:col>
      <xdr:colOff>711200</xdr:colOff>
      <xdr:row>65</xdr:row>
      <xdr:rowOff>76199</xdr:rowOff>
    </xdr:to>
    <xdr:sp macro="" textlink="">
      <xdr:nvSpPr>
        <xdr:cNvPr id="18674" name="Object 16" hidden="1">
          <a:extLst>
            <a:ext uri="{FF2B5EF4-FFF2-40B4-BE49-F238E27FC236}">
              <a16:creationId xmlns:a16="http://schemas.microsoft.com/office/drawing/2014/main" id="{CC20EEDE-FBFE-E644-8E90-3EC0B97CAEE7}"/>
            </a:ext>
          </a:extLst>
        </xdr:cNvPr>
        <xdr:cNvSpPr>
          <a:spLocks noChangeArrowheads="1"/>
        </xdr:cNvSpPr>
      </xdr:nvSpPr>
      <xdr:spPr bwMode="auto">
        <a:xfrm>
          <a:off x="-2489200" y="22466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64</xdr:row>
      <xdr:rowOff>0</xdr:rowOff>
    </xdr:from>
    <xdr:to>
      <xdr:col>2</xdr:col>
      <xdr:colOff>711200</xdr:colOff>
      <xdr:row>65</xdr:row>
      <xdr:rowOff>50799</xdr:rowOff>
    </xdr:to>
    <xdr:sp macro="" textlink="">
      <xdr:nvSpPr>
        <xdr:cNvPr id="18675" name="Object 16" hidden="1">
          <a:extLst>
            <a:ext uri="{FF2B5EF4-FFF2-40B4-BE49-F238E27FC236}">
              <a16:creationId xmlns:a16="http://schemas.microsoft.com/office/drawing/2014/main" id="{AFD0E9DB-FD73-784C-A640-72CB471C4B94}"/>
            </a:ext>
          </a:extLst>
        </xdr:cNvPr>
        <xdr:cNvSpPr>
          <a:spLocks noChangeArrowheads="1"/>
        </xdr:cNvSpPr>
      </xdr:nvSpPr>
      <xdr:spPr bwMode="auto">
        <a:xfrm>
          <a:off x="-2489200" y="22466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1143000</xdr:colOff>
      <xdr:row>65</xdr:row>
      <xdr:rowOff>177799</xdr:rowOff>
    </xdr:to>
    <xdr:sp macro="" textlink="">
      <xdr:nvSpPr>
        <xdr:cNvPr id="18676" name="Object 16" hidden="1">
          <a:extLst>
            <a:ext uri="{FF2B5EF4-FFF2-40B4-BE49-F238E27FC236}">
              <a16:creationId xmlns:a16="http://schemas.microsoft.com/office/drawing/2014/main" id="{B5CFAA4C-B5E9-B249-B9AF-C8E7C718F832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1143000</xdr:colOff>
      <xdr:row>65</xdr:row>
      <xdr:rowOff>76199</xdr:rowOff>
    </xdr:to>
    <xdr:sp macro="" textlink="">
      <xdr:nvSpPr>
        <xdr:cNvPr id="18677" name="Object 16" hidden="1">
          <a:extLst>
            <a:ext uri="{FF2B5EF4-FFF2-40B4-BE49-F238E27FC236}">
              <a16:creationId xmlns:a16="http://schemas.microsoft.com/office/drawing/2014/main" id="{91C74733-1D10-844A-809E-7D04D7A588DC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1143000</xdr:colOff>
      <xdr:row>65</xdr:row>
      <xdr:rowOff>50799</xdr:rowOff>
    </xdr:to>
    <xdr:sp macro="" textlink="">
      <xdr:nvSpPr>
        <xdr:cNvPr id="18678" name="Object 16" hidden="1">
          <a:extLst>
            <a:ext uri="{FF2B5EF4-FFF2-40B4-BE49-F238E27FC236}">
              <a16:creationId xmlns:a16="http://schemas.microsoft.com/office/drawing/2014/main" id="{03C95B92-86BB-E146-8E9C-23D6E10A3FD1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1143000</xdr:colOff>
      <xdr:row>65</xdr:row>
      <xdr:rowOff>177799</xdr:rowOff>
    </xdr:to>
    <xdr:sp macro="" textlink="">
      <xdr:nvSpPr>
        <xdr:cNvPr id="18679" name="Object 16" hidden="1">
          <a:extLst>
            <a:ext uri="{FF2B5EF4-FFF2-40B4-BE49-F238E27FC236}">
              <a16:creationId xmlns:a16="http://schemas.microsoft.com/office/drawing/2014/main" id="{3A902B22-E2E6-F540-B4B0-D83F958000AD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469900</xdr:colOff>
      <xdr:row>22</xdr:row>
      <xdr:rowOff>0</xdr:rowOff>
    </xdr:to>
    <xdr:sp macro="" textlink="">
      <xdr:nvSpPr>
        <xdr:cNvPr id="18680" name="Object 16" hidden="1">
          <a:extLst>
            <a:ext uri="{FF2B5EF4-FFF2-40B4-BE49-F238E27FC236}">
              <a16:creationId xmlns:a16="http://schemas.microsoft.com/office/drawing/2014/main" id="{A7A2558D-F216-1D45-9966-7537D21473F0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22</xdr:row>
      <xdr:rowOff>114300</xdr:rowOff>
    </xdr:from>
    <xdr:to>
      <xdr:col>4</xdr:col>
      <xdr:colOff>469900</xdr:colOff>
      <xdr:row>23</xdr:row>
      <xdr:rowOff>88900</xdr:rowOff>
    </xdr:to>
    <xdr:sp macro="" textlink="">
      <xdr:nvSpPr>
        <xdr:cNvPr id="18681" name="Object 16" hidden="1">
          <a:extLst>
            <a:ext uri="{FF2B5EF4-FFF2-40B4-BE49-F238E27FC236}">
              <a16:creationId xmlns:a16="http://schemas.microsoft.com/office/drawing/2014/main" id="{4F6117B4-E9AC-D444-A694-0CE499B8F2DB}"/>
            </a:ext>
          </a:extLst>
        </xdr:cNvPr>
        <xdr:cNvSpPr>
          <a:spLocks noChangeArrowheads="1"/>
        </xdr:cNvSpPr>
      </xdr:nvSpPr>
      <xdr:spPr bwMode="auto">
        <a:xfrm>
          <a:off x="3581400" y="8610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469900</xdr:colOff>
      <xdr:row>21</xdr:row>
      <xdr:rowOff>241300</xdr:rowOff>
    </xdr:to>
    <xdr:sp macro="" textlink="">
      <xdr:nvSpPr>
        <xdr:cNvPr id="18682" name="Object 16" hidden="1">
          <a:extLst>
            <a:ext uri="{FF2B5EF4-FFF2-40B4-BE49-F238E27FC236}">
              <a16:creationId xmlns:a16="http://schemas.microsoft.com/office/drawing/2014/main" id="{48C9D3E3-FF95-EE43-8720-6F34E890C4F3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23</xdr:row>
      <xdr:rowOff>114300</xdr:rowOff>
    </xdr:from>
    <xdr:to>
      <xdr:col>4</xdr:col>
      <xdr:colOff>469900</xdr:colOff>
      <xdr:row>24</xdr:row>
      <xdr:rowOff>177800</xdr:rowOff>
    </xdr:to>
    <xdr:sp macro="" textlink="">
      <xdr:nvSpPr>
        <xdr:cNvPr id="18683" name="Object 16" hidden="1">
          <a:extLst>
            <a:ext uri="{FF2B5EF4-FFF2-40B4-BE49-F238E27FC236}">
              <a16:creationId xmlns:a16="http://schemas.microsoft.com/office/drawing/2014/main" id="{C3ABFCCB-D796-9A4E-84AE-12E8F7E24554}"/>
            </a:ext>
          </a:extLst>
        </xdr:cNvPr>
        <xdr:cNvSpPr>
          <a:spLocks noChangeArrowheads="1"/>
        </xdr:cNvSpPr>
      </xdr:nvSpPr>
      <xdr:spPr bwMode="auto">
        <a:xfrm>
          <a:off x="3581400" y="8877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23</xdr:row>
      <xdr:rowOff>114300</xdr:rowOff>
    </xdr:from>
    <xdr:to>
      <xdr:col>4</xdr:col>
      <xdr:colOff>469900</xdr:colOff>
      <xdr:row>24</xdr:row>
      <xdr:rowOff>177800</xdr:rowOff>
    </xdr:to>
    <xdr:sp macro="" textlink="">
      <xdr:nvSpPr>
        <xdr:cNvPr id="18684" name="Object 16" hidden="1">
          <a:extLst>
            <a:ext uri="{FF2B5EF4-FFF2-40B4-BE49-F238E27FC236}">
              <a16:creationId xmlns:a16="http://schemas.microsoft.com/office/drawing/2014/main" id="{39E8135F-47A9-5145-9F6F-D38F1023C973}"/>
            </a:ext>
          </a:extLst>
        </xdr:cNvPr>
        <xdr:cNvSpPr>
          <a:spLocks noChangeArrowheads="1"/>
        </xdr:cNvSpPr>
      </xdr:nvSpPr>
      <xdr:spPr bwMode="auto">
        <a:xfrm>
          <a:off x="3581400" y="8877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23</xdr:row>
      <xdr:rowOff>114300</xdr:rowOff>
    </xdr:from>
    <xdr:to>
      <xdr:col>4</xdr:col>
      <xdr:colOff>469900</xdr:colOff>
      <xdr:row>24</xdr:row>
      <xdr:rowOff>177800</xdr:rowOff>
    </xdr:to>
    <xdr:sp macro="" textlink="">
      <xdr:nvSpPr>
        <xdr:cNvPr id="18685" name="Object 16" hidden="1">
          <a:extLst>
            <a:ext uri="{FF2B5EF4-FFF2-40B4-BE49-F238E27FC236}">
              <a16:creationId xmlns:a16="http://schemas.microsoft.com/office/drawing/2014/main" id="{16AECEE2-19A5-414C-9001-AAF5C78D26D6}"/>
            </a:ext>
          </a:extLst>
        </xdr:cNvPr>
        <xdr:cNvSpPr>
          <a:spLocks noChangeArrowheads="1"/>
        </xdr:cNvSpPr>
      </xdr:nvSpPr>
      <xdr:spPr bwMode="auto">
        <a:xfrm>
          <a:off x="3581400" y="8877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23</xdr:row>
      <xdr:rowOff>114300</xdr:rowOff>
    </xdr:from>
    <xdr:to>
      <xdr:col>4</xdr:col>
      <xdr:colOff>469900</xdr:colOff>
      <xdr:row>24</xdr:row>
      <xdr:rowOff>177800</xdr:rowOff>
    </xdr:to>
    <xdr:sp macro="" textlink="">
      <xdr:nvSpPr>
        <xdr:cNvPr id="18686" name="Object 16" hidden="1">
          <a:extLst>
            <a:ext uri="{FF2B5EF4-FFF2-40B4-BE49-F238E27FC236}">
              <a16:creationId xmlns:a16="http://schemas.microsoft.com/office/drawing/2014/main" id="{5E18D580-CA3E-4544-A081-6E370125040E}"/>
            </a:ext>
          </a:extLst>
        </xdr:cNvPr>
        <xdr:cNvSpPr>
          <a:spLocks noChangeArrowheads="1"/>
        </xdr:cNvSpPr>
      </xdr:nvSpPr>
      <xdr:spPr bwMode="auto">
        <a:xfrm>
          <a:off x="3581400" y="8877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687" name="Object 16" hidden="1">
          <a:extLst>
            <a:ext uri="{FF2B5EF4-FFF2-40B4-BE49-F238E27FC236}">
              <a16:creationId xmlns:a16="http://schemas.microsoft.com/office/drawing/2014/main" id="{D0624C75-930A-7F4F-BBF8-5BAA1B8F210A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688" name="Object 16" hidden="1">
          <a:extLst>
            <a:ext uri="{FF2B5EF4-FFF2-40B4-BE49-F238E27FC236}">
              <a16:creationId xmlns:a16="http://schemas.microsoft.com/office/drawing/2014/main" id="{BDEAF90A-E3A8-3F43-891A-3C30EDCC8BA3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689" name="Object 16" hidden="1">
          <a:extLst>
            <a:ext uri="{FF2B5EF4-FFF2-40B4-BE49-F238E27FC236}">
              <a16:creationId xmlns:a16="http://schemas.microsoft.com/office/drawing/2014/main" id="{B38ECA56-D324-214F-9925-111141C14008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690" name="Object 16" hidden="1">
          <a:extLst>
            <a:ext uri="{FF2B5EF4-FFF2-40B4-BE49-F238E27FC236}">
              <a16:creationId xmlns:a16="http://schemas.microsoft.com/office/drawing/2014/main" id="{F963D1CA-472D-2045-80EB-F5F710C9BF8F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457200</xdr:colOff>
      <xdr:row>26</xdr:row>
      <xdr:rowOff>279400</xdr:rowOff>
    </xdr:to>
    <xdr:sp macro="" textlink="">
      <xdr:nvSpPr>
        <xdr:cNvPr id="18691" name="Object 16" hidden="1">
          <a:extLst>
            <a:ext uri="{FF2B5EF4-FFF2-40B4-BE49-F238E27FC236}">
              <a16:creationId xmlns:a16="http://schemas.microsoft.com/office/drawing/2014/main" id="{00CF26F0-7860-F048-89B2-82C8F9B2D337}"/>
            </a:ext>
          </a:extLst>
        </xdr:cNvPr>
        <xdr:cNvSpPr>
          <a:spLocks noChangeArrowheads="1"/>
        </xdr:cNvSpPr>
      </xdr:nvSpPr>
      <xdr:spPr bwMode="auto">
        <a:xfrm>
          <a:off x="3581400" y="92964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469900</xdr:colOff>
      <xdr:row>26</xdr:row>
      <xdr:rowOff>254000</xdr:rowOff>
    </xdr:to>
    <xdr:sp macro="" textlink="">
      <xdr:nvSpPr>
        <xdr:cNvPr id="18692" name="Object 16" hidden="1">
          <a:extLst>
            <a:ext uri="{FF2B5EF4-FFF2-40B4-BE49-F238E27FC236}">
              <a16:creationId xmlns:a16="http://schemas.microsoft.com/office/drawing/2014/main" id="{67EE1D7C-F1D9-0946-9E58-E8C3B7A5557C}"/>
            </a:ext>
          </a:extLst>
        </xdr:cNvPr>
        <xdr:cNvSpPr>
          <a:spLocks noChangeArrowheads="1"/>
        </xdr:cNvSpPr>
      </xdr:nvSpPr>
      <xdr:spPr bwMode="auto">
        <a:xfrm>
          <a:off x="3581400" y="92964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469900</xdr:colOff>
      <xdr:row>26</xdr:row>
      <xdr:rowOff>254000</xdr:rowOff>
    </xdr:to>
    <xdr:sp macro="" textlink="">
      <xdr:nvSpPr>
        <xdr:cNvPr id="18693" name="Object 16" hidden="1">
          <a:extLst>
            <a:ext uri="{FF2B5EF4-FFF2-40B4-BE49-F238E27FC236}">
              <a16:creationId xmlns:a16="http://schemas.microsoft.com/office/drawing/2014/main" id="{E6C2C808-ACED-5C4B-8CB9-EAD43C403597}"/>
            </a:ext>
          </a:extLst>
        </xdr:cNvPr>
        <xdr:cNvSpPr>
          <a:spLocks noChangeArrowheads="1"/>
        </xdr:cNvSpPr>
      </xdr:nvSpPr>
      <xdr:spPr bwMode="auto">
        <a:xfrm>
          <a:off x="3581400" y="92964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469900</xdr:colOff>
      <xdr:row>26</xdr:row>
      <xdr:rowOff>254000</xdr:rowOff>
    </xdr:to>
    <xdr:sp macro="" textlink="">
      <xdr:nvSpPr>
        <xdr:cNvPr id="18694" name="Object 16" hidden="1">
          <a:extLst>
            <a:ext uri="{FF2B5EF4-FFF2-40B4-BE49-F238E27FC236}">
              <a16:creationId xmlns:a16="http://schemas.microsoft.com/office/drawing/2014/main" id="{3299D684-FCC6-1D4C-97FD-C9C3B23F6E65}"/>
            </a:ext>
          </a:extLst>
        </xdr:cNvPr>
        <xdr:cNvSpPr>
          <a:spLocks noChangeArrowheads="1"/>
        </xdr:cNvSpPr>
      </xdr:nvSpPr>
      <xdr:spPr bwMode="auto">
        <a:xfrm>
          <a:off x="3581400" y="92964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0</xdr:rowOff>
    </xdr:from>
    <xdr:to>
      <xdr:col>4</xdr:col>
      <xdr:colOff>469900</xdr:colOff>
      <xdr:row>26</xdr:row>
      <xdr:rowOff>254000</xdr:rowOff>
    </xdr:to>
    <xdr:sp macro="" textlink="">
      <xdr:nvSpPr>
        <xdr:cNvPr id="18695" name="Object 16" hidden="1">
          <a:extLst>
            <a:ext uri="{FF2B5EF4-FFF2-40B4-BE49-F238E27FC236}">
              <a16:creationId xmlns:a16="http://schemas.microsoft.com/office/drawing/2014/main" id="{91547773-D3B9-4545-AE1E-5713EDFE1197}"/>
            </a:ext>
          </a:extLst>
        </xdr:cNvPr>
        <xdr:cNvSpPr>
          <a:spLocks noChangeArrowheads="1"/>
        </xdr:cNvSpPr>
      </xdr:nvSpPr>
      <xdr:spPr bwMode="auto">
        <a:xfrm>
          <a:off x="3581400" y="92964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21</xdr:row>
      <xdr:rowOff>0</xdr:rowOff>
    </xdr:from>
    <xdr:to>
      <xdr:col>2</xdr:col>
      <xdr:colOff>1066800</xdr:colOff>
      <xdr:row>22</xdr:row>
      <xdr:rowOff>0</xdr:rowOff>
    </xdr:to>
    <xdr:sp macro="" textlink="">
      <xdr:nvSpPr>
        <xdr:cNvPr id="18696" name="Object 16" hidden="1">
          <a:extLst>
            <a:ext uri="{FF2B5EF4-FFF2-40B4-BE49-F238E27FC236}">
              <a16:creationId xmlns:a16="http://schemas.microsoft.com/office/drawing/2014/main" id="{50844145-9536-5149-B763-4A7872D667AA}"/>
            </a:ext>
          </a:extLst>
        </xdr:cNvPr>
        <xdr:cNvSpPr>
          <a:spLocks noChangeArrowheads="1"/>
        </xdr:cNvSpPr>
      </xdr:nvSpPr>
      <xdr:spPr bwMode="auto">
        <a:xfrm>
          <a:off x="457200" y="8229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21</xdr:row>
      <xdr:rowOff>0</xdr:rowOff>
    </xdr:from>
    <xdr:to>
      <xdr:col>2</xdr:col>
      <xdr:colOff>1066800</xdr:colOff>
      <xdr:row>21</xdr:row>
      <xdr:rowOff>241300</xdr:rowOff>
    </xdr:to>
    <xdr:sp macro="" textlink="">
      <xdr:nvSpPr>
        <xdr:cNvPr id="18697" name="Object 16" hidden="1">
          <a:extLst>
            <a:ext uri="{FF2B5EF4-FFF2-40B4-BE49-F238E27FC236}">
              <a16:creationId xmlns:a16="http://schemas.microsoft.com/office/drawing/2014/main" id="{281330A1-5FF4-5B4A-82BA-7185477BAE09}"/>
            </a:ext>
          </a:extLst>
        </xdr:cNvPr>
        <xdr:cNvSpPr>
          <a:spLocks noChangeArrowheads="1"/>
        </xdr:cNvSpPr>
      </xdr:nvSpPr>
      <xdr:spPr bwMode="auto">
        <a:xfrm>
          <a:off x="457200" y="8229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21</xdr:row>
      <xdr:rowOff>0</xdr:rowOff>
    </xdr:from>
    <xdr:to>
      <xdr:col>2</xdr:col>
      <xdr:colOff>711200</xdr:colOff>
      <xdr:row>22</xdr:row>
      <xdr:rowOff>0</xdr:rowOff>
    </xdr:to>
    <xdr:sp macro="" textlink="">
      <xdr:nvSpPr>
        <xdr:cNvPr id="18698" name="Object 16" hidden="1">
          <a:extLst>
            <a:ext uri="{FF2B5EF4-FFF2-40B4-BE49-F238E27FC236}">
              <a16:creationId xmlns:a16="http://schemas.microsoft.com/office/drawing/2014/main" id="{279BD71D-A04F-E847-9A30-801D34C7AD4B}"/>
            </a:ext>
          </a:extLst>
        </xdr:cNvPr>
        <xdr:cNvSpPr>
          <a:spLocks noChangeArrowheads="1"/>
        </xdr:cNvSpPr>
      </xdr:nvSpPr>
      <xdr:spPr bwMode="auto">
        <a:xfrm>
          <a:off x="-2489200" y="82296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21</xdr:row>
      <xdr:rowOff>0</xdr:rowOff>
    </xdr:from>
    <xdr:to>
      <xdr:col>2</xdr:col>
      <xdr:colOff>711200</xdr:colOff>
      <xdr:row>21</xdr:row>
      <xdr:rowOff>241300</xdr:rowOff>
    </xdr:to>
    <xdr:sp macro="" textlink="">
      <xdr:nvSpPr>
        <xdr:cNvPr id="18699" name="Object 16" hidden="1">
          <a:extLst>
            <a:ext uri="{FF2B5EF4-FFF2-40B4-BE49-F238E27FC236}">
              <a16:creationId xmlns:a16="http://schemas.microsoft.com/office/drawing/2014/main" id="{B454F8C9-3BF0-2148-B9D6-CCCB6F1BDDA2}"/>
            </a:ext>
          </a:extLst>
        </xdr:cNvPr>
        <xdr:cNvSpPr>
          <a:spLocks noChangeArrowheads="1"/>
        </xdr:cNvSpPr>
      </xdr:nvSpPr>
      <xdr:spPr bwMode="auto">
        <a:xfrm>
          <a:off x="-2489200" y="82296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700" name="Object 16" hidden="1">
          <a:extLst>
            <a:ext uri="{FF2B5EF4-FFF2-40B4-BE49-F238E27FC236}">
              <a16:creationId xmlns:a16="http://schemas.microsoft.com/office/drawing/2014/main" id="{CB5B7B69-70AD-8A48-98E9-512FA342276C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701" name="Object 16" hidden="1">
          <a:extLst>
            <a:ext uri="{FF2B5EF4-FFF2-40B4-BE49-F238E27FC236}">
              <a16:creationId xmlns:a16="http://schemas.microsoft.com/office/drawing/2014/main" id="{9B084B3D-06F2-7B49-AFEA-4F81CC9C759A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702" name="Object 16" hidden="1">
          <a:extLst>
            <a:ext uri="{FF2B5EF4-FFF2-40B4-BE49-F238E27FC236}">
              <a16:creationId xmlns:a16="http://schemas.microsoft.com/office/drawing/2014/main" id="{61B47D93-A898-9A4C-AE0D-833B3461AF38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114300</xdr:rowOff>
    </xdr:from>
    <xdr:to>
      <xdr:col>4</xdr:col>
      <xdr:colOff>469900</xdr:colOff>
      <xdr:row>25</xdr:row>
      <xdr:rowOff>355600</xdr:rowOff>
    </xdr:to>
    <xdr:sp macro="" textlink="">
      <xdr:nvSpPr>
        <xdr:cNvPr id="18703" name="Object 16" hidden="1">
          <a:extLst>
            <a:ext uri="{FF2B5EF4-FFF2-40B4-BE49-F238E27FC236}">
              <a16:creationId xmlns:a16="http://schemas.microsoft.com/office/drawing/2014/main" id="{25683171-E857-1D41-B4D2-15CD89DBDF8D}"/>
            </a:ext>
          </a:extLst>
        </xdr:cNvPr>
        <xdr:cNvSpPr>
          <a:spLocks noChangeArrowheads="1"/>
        </xdr:cNvSpPr>
      </xdr:nvSpPr>
      <xdr:spPr bwMode="auto">
        <a:xfrm>
          <a:off x="3581400" y="9067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53</xdr:row>
      <xdr:rowOff>0</xdr:rowOff>
    </xdr:from>
    <xdr:to>
      <xdr:col>4</xdr:col>
      <xdr:colOff>444500</xdr:colOff>
      <xdr:row>54</xdr:row>
      <xdr:rowOff>63500</xdr:rowOff>
    </xdr:to>
    <xdr:sp macro="" textlink="">
      <xdr:nvSpPr>
        <xdr:cNvPr id="18704" name="Object 16" hidden="1">
          <a:extLst>
            <a:ext uri="{FF2B5EF4-FFF2-40B4-BE49-F238E27FC236}">
              <a16:creationId xmlns:a16="http://schemas.microsoft.com/office/drawing/2014/main" id="{72361E83-A84E-E445-8F19-E301B2AD01E6}"/>
            </a:ext>
          </a:extLst>
        </xdr:cNvPr>
        <xdr:cNvSpPr>
          <a:spLocks noChangeArrowheads="1"/>
        </xdr:cNvSpPr>
      </xdr:nvSpPr>
      <xdr:spPr bwMode="auto">
        <a:xfrm>
          <a:off x="3581400" y="17043400"/>
          <a:ext cx="10414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54</xdr:row>
      <xdr:rowOff>114300</xdr:rowOff>
    </xdr:from>
    <xdr:to>
      <xdr:col>4</xdr:col>
      <xdr:colOff>444500</xdr:colOff>
      <xdr:row>55</xdr:row>
      <xdr:rowOff>152401</xdr:rowOff>
    </xdr:to>
    <xdr:sp macro="" textlink="">
      <xdr:nvSpPr>
        <xdr:cNvPr id="18705" name="Object 16" hidden="1">
          <a:extLst>
            <a:ext uri="{FF2B5EF4-FFF2-40B4-BE49-F238E27FC236}">
              <a16:creationId xmlns:a16="http://schemas.microsoft.com/office/drawing/2014/main" id="{AE508B4F-EBB6-BD4E-BE27-F752FAC00E9B}"/>
            </a:ext>
          </a:extLst>
        </xdr:cNvPr>
        <xdr:cNvSpPr>
          <a:spLocks noChangeArrowheads="1"/>
        </xdr:cNvSpPr>
      </xdr:nvSpPr>
      <xdr:spPr bwMode="auto">
        <a:xfrm>
          <a:off x="3581400" y="17373600"/>
          <a:ext cx="1041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53</xdr:row>
      <xdr:rowOff>0</xdr:rowOff>
    </xdr:from>
    <xdr:to>
      <xdr:col>4</xdr:col>
      <xdr:colOff>444500</xdr:colOff>
      <xdr:row>54</xdr:row>
      <xdr:rowOff>25400</xdr:rowOff>
    </xdr:to>
    <xdr:sp macro="" textlink="">
      <xdr:nvSpPr>
        <xdr:cNvPr id="18706" name="Object 16" hidden="1">
          <a:extLst>
            <a:ext uri="{FF2B5EF4-FFF2-40B4-BE49-F238E27FC236}">
              <a16:creationId xmlns:a16="http://schemas.microsoft.com/office/drawing/2014/main" id="{AC28D4E0-F49F-DB49-9B87-8140E4BCA1DA}"/>
            </a:ext>
          </a:extLst>
        </xdr:cNvPr>
        <xdr:cNvSpPr>
          <a:spLocks noChangeArrowheads="1"/>
        </xdr:cNvSpPr>
      </xdr:nvSpPr>
      <xdr:spPr bwMode="auto">
        <a:xfrm>
          <a:off x="3581400" y="17043400"/>
          <a:ext cx="1041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07" name="Object 16" hidden="1">
          <a:extLst>
            <a:ext uri="{FF2B5EF4-FFF2-40B4-BE49-F238E27FC236}">
              <a16:creationId xmlns:a16="http://schemas.microsoft.com/office/drawing/2014/main" id="{E17BD2EA-FE15-A54F-81EF-E1ADB21C1D2E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08" name="Object 16" hidden="1">
          <a:extLst>
            <a:ext uri="{FF2B5EF4-FFF2-40B4-BE49-F238E27FC236}">
              <a16:creationId xmlns:a16="http://schemas.microsoft.com/office/drawing/2014/main" id="{4D641499-8C23-ED4B-A347-EF4C2E5BD648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09" name="Object 16" hidden="1">
          <a:extLst>
            <a:ext uri="{FF2B5EF4-FFF2-40B4-BE49-F238E27FC236}">
              <a16:creationId xmlns:a16="http://schemas.microsoft.com/office/drawing/2014/main" id="{4B07FF6F-2BD7-6649-BFEE-82397C1F2810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10" name="Object 16" hidden="1">
          <a:extLst>
            <a:ext uri="{FF2B5EF4-FFF2-40B4-BE49-F238E27FC236}">
              <a16:creationId xmlns:a16="http://schemas.microsoft.com/office/drawing/2014/main" id="{8F2D79AD-7F04-0447-AFB3-16F74EF06E1C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11" name="Object 16" hidden="1">
          <a:extLst>
            <a:ext uri="{FF2B5EF4-FFF2-40B4-BE49-F238E27FC236}">
              <a16:creationId xmlns:a16="http://schemas.microsoft.com/office/drawing/2014/main" id="{FC8A7B9B-780A-4647-B10C-D5CD45BD3B31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12" name="Object 16" hidden="1">
          <a:extLst>
            <a:ext uri="{FF2B5EF4-FFF2-40B4-BE49-F238E27FC236}">
              <a16:creationId xmlns:a16="http://schemas.microsoft.com/office/drawing/2014/main" id="{E2CC8CA2-3019-9346-83F7-B72ACC3D1908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13" name="Object 16" hidden="1">
          <a:extLst>
            <a:ext uri="{FF2B5EF4-FFF2-40B4-BE49-F238E27FC236}">
              <a16:creationId xmlns:a16="http://schemas.microsoft.com/office/drawing/2014/main" id="{95621651-D02C-3842-A4E9-99D997F6E5F7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14" name="Object 16" hidden="1">
          <a:extLst>
            <a:ext uri="{FF2B5EF4-FFF2-40B4-BE49-F238E27FC236}">
              <a16:creationId xmlns:a16="http://schemas.microsoft.com/office/drawing/2014/main" id="{745B3FF8-E141-DB42-867E-8C5BE5DA1BCF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114300</xdr:rowOff>
    </xdr:from>
    <xdr:to>
      <xdr:col>4</xdr:col>
      <xdr:colOff>457200</xdr:colOff>
      <xdr:row>56</xdr:row>
      <xdr:rowOff>203200</xdr:rowOff>
    </xdr:to>
    <xdr:sp macro="" textlink="">
      <xdr:nvSpPr>
        <xdr:cNvPr id="18715" name="Object 16" hidden="1">
          <a:extLst>
            <a:ext uri="{FF2B5EF4-FFF2-40B4-BE49-F238E27FC236}">
              <a16:creationId xmlns:a16="http://schemas.microsoft.com/office/drawing/2014/main" id="{5593DABF-0C36-D84F-B62D-8FF63A2E8AFB}"/>
            </a:ext>
          </a:extLst>
        </xdr:cNvPr>
        <xdr:cNvSpPr>
          <a:spLocks noChangeArrowheads="1"/>
        </xdr:cNvSpPr>
      </xdr:nvSpPr>
      <xdr:spPr bwMode="auto">
        <a:xfrm>
          <a:off x="3581400" y="201295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114300</xdr:rowOff>
    </xdr:from>
    <xdr:to>
      <xdr:col>4</xdr:col>
      <xdr:colOff>469900</xdr:colOff>
      <xdr:row>56</xdr:row>
      <xdr:rowOff>177800</xdr:rowOff>
    </xdr:to>
    <xdr:sp macro="" textlink="">
      <xdr:nvSpPr>
        <xdr:cNvPr id="18716" name="Object 16" hidden="1">
          <a:extLst>
            <a:ext uri="{FF2B5EF4-FFF2-40B4-BE49-F238E27FC236}">
              <a16:creationId xmlns:a16="http://schemas.microsoft.com/office/drawing/2014/main" id="{376DC513-65EF-2641-A448-98802BC5CC06}"/>
            </a:ext>
          </a:extLst>
        </xdr:cNvPr>
        <xdr:cNvSpPr>
          <a:spLocks noChangeArrowheads="1"/>
        </xdr:cNvSpPr>
      </xdr:nvSpPr>
      <xdr:spPr bwMode="auto">
        <a:xfrm>
          <a:off x="3581400" y="2012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114300</xdr:rowOff>
    </xdr:from>
    <xdr:to>
      <xdr:col>4</xdr:col>
      <xdr:colOff>469900</xdr:colOff>
      <xdr:row>56</xdr:row>
      <xdr:rowOff>177800</xdr:rowOff>
    </xdr:to>
    <xdr:sp macro="" textlink="">
      <xdr:nvSpPr>
        <xdr:cNvPr id="18717" name="Object 16" hidden="1">
          <a:extLst>
            <a:ext uri="{FF2B5EF4-FFF2-40B4-BE49-F238E27FC236}">
              <a16:creationId xmlns:a16="http://schemas.microsoft.com/office/drawing/2014/main" id="{C24DC31B-142E-1C48-AE8C-8AA5744000D2}"/>
            </a:ext>
          </a:extLst>
        </xdr:cNvPr>
        <xdr:cNvSpPr>
          <a:spLocks noChangeArrowheads="1"/>
        </xdr:cNvSpPr>
      </xdr:nvSpPr>
      <xdr:spPr bwMode="auto">
        <a:xfrm>
          <a:off x="3581400" y="2012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114300</xdr:rowOff>
    </xdr:from>
    <xdr:to>
      <xdr:col>4</xdr:col>
      <xdr:colOff>469900</xdr:colOff>
      <xdr:row>56</xdr:row>
      <xdr:rowOff>177800</xdr:rowOff>
    </xdr:to>
    <xdr:sp macro="" textlink="">
      <xdr:nvSpPr>
        <xdr:cNvPr id="18718" name="Object 16" hidden="1">
          <a:extLst>
            <a:ext uri="{FF2B5EF4-FFF2-40B4-BE49-F238E27FC236}">
              <a16:creationId xmlns:a16="http://schemas.microsoft.com/office/drawing/2014/main" id="{3CB7CF64-9FBC-394C-8CAF-DD9DBBE8C67D}"/>
            </a:ext>
          </a:extLst>
        </xdr:cNvPr>
        <xdr:cNvSpPr>
          <a:spLocks noChangeArrowheads="1"/>
        </xdr:cNvSpPr>
      </xdr:nvSpPr>
      <xdr:spPr bwMode="auto">
        <a:xfrm>
          <a:off x="3581400" y="2012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114300</xdr:rowOff>
    </xdr:from>
    <xdr:to>
      <xdr:col>4</xdr:col>
      <xdr:colOff>469900</xdr:colOff>
      <xdr:row>56</xdr:row>
      <xdr:rowOff>177800</xdr:rowOff>
    </xdr:to>
    <xdr:sp macro="" textlink="">
      <xdr:nvSpPr>
        <xdr:cNvPr id="18719" name="Object 16" hidden="1">
          <a:extLst>
            <a:ext uri="{FF2B5EF4-FFF2-40B4-BE49-F238E27FC236}">
              <a16:creationId xmlns:a16="http://schemas.microsoft.com/office/drawing/2014/main" id="{751AB486-31BC-7F4A-95DB-3A28C1163935}"/>
            </a:ext>
          </a:extLst>
        </xdr:cNvPr>
        <xdr:cNvSpPr>
          <a:spLocks noChangeArrowheads="1"/>
        </xdr:cNvSpPr>
      </xdr:nvSpPr>
      <xdr:spPr bwMode="auto">
        <a:xfrm>
          <a:off x="3581400" y="2012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53</xdr:row>
      <xdr:rowOff>0</xdr:rowOff>
    </xdr:from>
    <xdr:to>
      <xdr:col>2</xdr:col>
      <xdr:colOff>1066800</xdr:colOff>
      <xdr:row>54</xdr:row>
      <xdr:rowOff>63500</xdr:rowOff>
    </xdr:to>
    <xdr:sp macro="" textlink="">
      <xdr:nvSpPr>
        <xdr:cNvPr id="18720" name="Object 16" hidden="1">
          <a:extLst>
            <a:ext uri="{FF2B5EF4-FFF2-40B4-BE49-F238E27FC236}">
              <a16:creationId xmlns:a16="http://schemas.microsoft.com/office/drawing/2014/main" id="{B3C099B3-BEB5-324E-900E-A8FA4DC70EC3}"/>
            </a:ext>
          </a:extLst>
        </xdr:cNvPr>
        <xdr:cNvSpPr>
          <a:spLocks noChangeArrowheads="1"/>
        </xdr:cNvSpPr>
      </xdr:nvSpPr>
      <xdr:spPr bwMode="auto">
        <a:xfrm>
          <a:off x="457200" y="17043400"/>
          <a:ext cx="1066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53</xdr:row>
      <xdr:rowOff>0</xdr:rowOff>
    </xdr:from>
    <xdr:to>
      <xdr:col>2</xdr:col>
      <xdr:colOff>1066800</xdr:colOff>
      <xdr:row>54</xdr:row>
      <xdr:rowOff>25400</xdr:rowOff>
    </xdr:to>
    <xdr:sp macro="" textlink="">
      <xdr:nvSpPr>
        <xdr:cNvPr id="18721" name="Object 16" hidden="1">
          <a:extLst>
            <a:ext uri="{FF2B5EF4-FFF2-40B4-BE49-F238E27FC236}">
              <a16:creationId xmlns:a16="http://schemas.microsoft.com/office/drawing/2014/main" id="{0CC71423-387E-424A-9780-222C20370073}"/>
            </a:ext>
          </a:extLst>
        </xdr:cNvPr>
        <xdr:cNvSpPr>
          <a:spLocks noChangeArrowheads="1"/>
        </xdr:cNvSpPr>
      </xdr:nvSpPr>
      <xdr:spPr bwMode="auto">
        <a:xfrm>
          <a:off x="457200" y="170434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53</xdr:row>
      <xdr:rowOff>0</xdr:rowOff>
    </xdr:from>
    <xdr:to>
      <xdr:col>2</xdr:col>
      <xdr:colOff>711200</xdr:colOff>
      <xdr:row>54</xdr:row>
      <xdr:rowOff>63500</xdr:rowOff>
    </xdr:to>
    <xdr:sp macro="" textlink="">
      <xdr:nvSpPr>
        <xdr:cNvPr id="18722" name="Object 16" hidden="1">
          <a:extLst>
            <a:ext uri="{FF2B5EF4-FFF2-40B4-BE49-F238E27FC236}">
              <a16:creationId xmlns:a16="http://schemas.microsoft.com/office/drawing/2014/main" id="{BBC26DC8-C004-7544-86C7-AFCA499EDFB6}"/>
            </a:ext>
          </a:extLst>
        </xdr:cNvPr>
        <xdr:cNvSpPr>
          <a:spLocks noChangeArrowheads="1"/>
        </xdr:cNvSpPr>
      </xdr:nvSpPr>
      <xdr:spPr bwMode="auto">
        <a:xfrm>
          <a:off x="-2489200" y="17043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53</xdr:row>
      <xdr:rowOff>0</xdr:rowOff>
    </xdr:from>
    <xdr:to>
      <xdr:col>2</xdr:col>
      <xdr:colOff>711200</xdr:colOff>
      <xdr:row>54</xdr:row>
      <xdr:rowOff>25400</xdr:rowOff>
    </xdr:to>
    <xdr:sp macro="" textlink="">
      <xdr:nvSpPr>
        <xdr:cNvPr id="18723" name="Object 16" hidden="1">
          <a:extLst>
            <a:ext uri="{FF2B5EF4-FFF2-40B4-BE49-F238E27FC236}">
              <a16:creationId xmlns:a16="http://schemas.microsoft.com/office/drawing/2014/main" id="{3DCBEA19-ADB0-3B43-8D69-D5A95B7E6121}"/>
            </a:ext>
          </a:extLst>
        </xdr:cNvPr>
        <xdr:cNvSpPr>
          <a:spLocks noChangeArrowheads="1"/>
        </xdr:cNvSpPr>
      </xdr:nvSpPr>
      <xdr:spPr bwMode="auto">
        <a:xfrm>
          <a:off x="-2489200" y="17043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24" name="Object 16" hidden="1">
          <a:extLst>
            <a:ext uri="{FF2B5EF4-FFF2-40B4-BE49-F238E27FC236}">
              <a16:creationId xmlns:a16="http://schemas.microsoft.com/office/drawing/2014/main" id="{4AAFF61C-AEEF-0046-AE00-FFD85BF1B273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25" name="Object 16" hidden="1">
          <a:extLst>
            <a:ext uri="{FF2B5EF4-FFF2-40B4-BE49-F238E27FC236}">
              <a16:creationId xmlns:a16="http://schemas.microsoft.com/office/drawing/2014/main" id="{994D5479-A487-EB4B-A48E-52524AF81F22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26" name="Object 16" hidden="1">
          <a:extLst>
            <a:ext uri="{FF2B5EF4-FFF2-40B4-BE49-F238E27FC236}">
              <a16:creationId xmlns:a16="http://schemas.microsoft.com/office/drawing/2014/main" id="{2BBDB158-F20F-1649-9EA1-B8E8D862193E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27" name="Object 16" hidden="1">
          <a:extLst>
            <a:ext uri="{FF2B5EF4-FFF2-40B4-BE49-F238E27FC236}">
              <a16:creationId xmlns:a16="http://schemas.microsoft.com/office/drawing/2014/main" id="{ACA7729A-424E-4548-A28C-8A1EC2A51C02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28" name="Object 16" hidden="1">
          <a:extLst>
            <a:ext uri="{FF2B5EF4-FFF2-40B4-BE49-F238E27FC236}">
              <a16:creationId xmlns:a16="http://schemas.microsoft.com/office/drawing/2014/main" id="{FC74B49F-B0DF-2742-9EE7-ABD33214C13C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29" name="Object 16" hidden="1">
          <a:extLst>
            <a:ext uri="{FF2B5EF4-FFF2-40B4-BE49-F238E27FC236}">
              <a16:creationId xmlns:a16="http://schemas.microsoft.com/office/drawing/2014/main" id="{BA08FCC2-387E-A84E-A6D7-2682A09363EE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30" name="Object 16" hidden="1">
          <a:extLst>
            <a:ext uri="{FF2B5EF4-FFF2-40B4-BE49-F238E27FC236}">
              <a16:creationId xmlns:a16="http://schemas.microsoft.com/office/drawing/2014/main" id="{15C2FAEE-3626-7F4D-85BF-A0724FCF834C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31" name="Object 16" hidden="1">
          <a:extLst>
            <a:ext uri="{FF2B5EF4-FFF2-40B4-BE49-F238E27FC236}">
              <a16:creationId xmlns:a16="http://schemas.microsoft.com/office/drawing/2014/main" id="{F88A07EC-12F8-2646-8365-73B76ED8A450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68943</xdr:rowOff>
    </xdr:to>
    <xdr:sp macro="" textlink="">
      <xdr:nvSpPr>
        <xdr:cNvPr id="18732" name="Object 16" hidden="1">
          <a:extLst>
            <a:ext uri="{FF2B5EF4-FFF2-40B4-BE49-F238E27FC236}">
              <a16:creationId xmlns:a16="http://schemas.microsoft.com/office/drawing/2014/main" id="{4530B4F1-5A3F-1143-A28A-93E934D8F234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81643</xdr:rowOff>
    </xdr:to>
    <xdr:sp macro="" textlink="">
      <xdr:nvSpPr>
        <xdr:cNvPr id="18733" name="Object 16" hidden="1">
          <a:extLst>
            <a:ext uri="{FF2B5EF4-FFF2-40B4-BE49-F238E27FC236}">
              <a16:creationId xmlns:a16="http://schemas.microsoft.com/office/drawing/2014/main" id="{E3FDCA94-6729-AB44-86E8-91C48A6DE1B4}"/>
            </a:ext>
          </a:extLst>
        </xdr:cNvPr>
        <xdr:cNvSpPr>
          <a:spLocks noChangeArrowheads="1"/>
        </xdr:cNvSpPr>
      </xdr:nvSpPr>
      <xdr:spPr bwMode="auto">
        <a:xfrm>
          <a:off x="3581400" y="19202400"/>
          <a:ext cx="17399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43543</xdr:rowOff>
    </xdr:to>
    <xdr:sp macro="" textlink="">
      <xdr:nvSpPr>
        <xdr:cNvPr id="18734" name="Object 16" hidden="1">
          <a:extLst>
            <a:ext uri="{FF2B5EF4-FFF2-40B4-BE49-F238E27FC236}">
              <a16:creationId xmlns:a16="http://schemas.microsoft.com/office/drawing/2014/main" id="{79B95AAE-B03B-9843-9C8D-DE59E1A517E0}"/>
            </a:ext>
          </a:extLst>
        </xdr:cNvPr>
        <xdr:cNvSpPr>
          <a:spLocks noChangeArrowheads="1"/>
        </xdr:cNvSpPr>
      </xdr:nvSpPr>
      <xdr:spPr bwMode="auto">
        <a:xfrm>
          <a:off x="3581400" y="192024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77106</xdr:rowOff>
    </xdr:to>
    <xdr:sp macro="" textlink="">
      <xdr:nvSpPr>
        <xdr:cNvPr id="18735" name="Object 16" hidden="1">
          <a:extLst>
            <a:ext uri="{FF2B5EF4-FFF2-40B4-BE49-F238E27FC236}">
              <a16:creationId xmlns:a16="http://schemas.microsoft.com/office/drawing/2014/main" id="{020A5A0A-7932-A048-B1AA-DEC7E658FF87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39006</xdr:rowOff>
    </xdr:to>
    <xdr:sp macro="" textlink="">
      <xdr:nvSpPr>
        <xdr:cNvPr id="18736" name="Object 16" hidden="1">
          <a:extLst>
            <a:ext uri="{FF2B5EF4-FFF2-40B4-BE49-F238E27FC236}">
              <a16:creationId xmlns:a16="http://schemas.microsoft.com/office/drawing/2014/main" id="{A63E82ED-6F86-2A4D-9DEF-1FCE5151F9B6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51706</xdr:rowOff>
    </xdr:to>
    <xdr:sp macro="" textlink="">
      <xdr:nvSpPr>
        <xdr:cNvPr id="18737" name="Object 16" hidden="1">
          <a:extLst>
            <a:ext uri="{FF2B5EF4-FFF2-40B4-BE49-F238E27FC236}">
              <a16:creationId xmlns:a16="http://schemas.microsoft.com/office/drawing/2014/main" id="{69203E9B-81EE-EA49-A64D-D81AF297333C}"/>
            </a:ext>
          </a:extLst>
        </xdr:cNvPr>
        <xdr:cNvSpPr>
          <a:spLocks noChangeArrowheads="1"/>
        </xdr:cNvSpPr>
      </xdr:nvSpPr>
      <xdr:spPr bwMode="auto">
        <a:xfrm>
          <a:off x="3581400" y="1758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51706</xdr:rowOff>
    </xdr:to>
    <xdr:sp macro="" textlink="">
      <xdr:nvSpPr>
        <xdr:cNvPr id="18738" name="Object 16" hidden="1">
          <a:extLst>
            <a:ext uri="{FF2B5EF4-FFF2-40B4-BE49-F238E27FC236}">
              <a16:creationId xmlns:a16="http://schemas.microsoft.com/office/drawing/2014/main" id="{B656B394-D448-9647-98E9-5F16EF91EFF4}"/>
            </a:ext>
          </a:extLst>
        </xdr:cNvPr>
        <xdr:cNvSpPr>
          <a:spLocks noChangeArrowheads="1"/>
        </xdr:cNvSpPr>
      </xdr:nvSpPr>
      <xdr:spPr bwMode="auto">
        <a:xfrm>
          <a:off x="3581400" y="1758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51706</xdr:rowOff>
    </xdr:to>
    <xdr:sp macro="" textlink="">
      <xdr:nvSpPr>
        <xdr:cNvPr id="18739" name="Object 16" hidden="1">
          <a:extLst>
            <a:ext uri="{FF2B5EF4-FFF2-40B4-BE49-F238E27FC236}">
              <a16:creationId xmlns:a16="http://schemas.microsoft.com/office/drawing/2014/main" id="{06230897-489E-7343-BFF9-38D0B60D32CB}"/>
            </a:ext>
          </a:extLst>
        </xdr:cNvPr>
        <xdr:cNvSpPr>
          <a:spLocks noChangeArrowheads="1"/>
        </xdr:cNvSpPr>
      </xdr:nvSpPr>
      <xdr:spPr bwMode="auto">
        <a:xfrm>
          <a:off x="3581400" y="1758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51706</xdr:rowOff>
    </xdr:to>
    <xdr:sp macro="" textlink="">
      <xdr:nvSpPr>
        <xdr:cNvPr id="18740" name="Object 16" hidden="1">
          <a:extLst>
            <a:ext uri="{FF2B5EF4-FFF2-40B4-BE49-F238E27FC236}">
              <a16:creationId xmlns:a16="http://schemas.microsoft.com/office/drawing/2014/main" id="{BF6C61C7-08FC-6442-84C6-831F09DBEC9E}"/>
            </a:ext>
          </a:extLst>
        </xdr:cNvPr>
        <xdr:cNvSpPr>
          <a:spLocks noChangeArrowheads="1"/>
        </xdr:cNvSpPr>
      </xdr:nvSpPr>
      <xdr:spPr bwMode="auto">
        <a:xfrm>
          <a:off x="3581400" y="175895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64406</xdr:rowOff>
    </xdr:to>
    <xdr:sp macro="" textlink="">
      <xdr:nvSpPr>
        <xdr:cNvPr id="18741" name="Object 16" hidden="1">
          <a:extLst>
            <a:ext uri="{FF2B5EF4-FFF2-40B4-BE49-F238E27FC236}">
              <a16:creationId xmlns:a16="http://schemas.microsoft.com/office/drawing/2014/main" id="{5E02B3CD-0E19-7348-B72F-19FEF193EF4A}"/>
            </a:ext>
          </a:extLst>
        </xdr:cNvPr>
        <xdr:cNvSpPr>
          <a:spLocks noChangeArrowheads="1"/>
        </xdr:cNvSpPr>
      </xdr:nvSpPr>
      <xdr:spPr bwMode="auto">
        <a:xfrm>
          <a:off x="3581400" y="175895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77106</xdr:rowOff>
    </xdr:to>
    <xdr:sp macro="" textlink="">
      <xdr:nvSpPr>
        <xdr:cNvPr id="18742" name="Object 16" hidden="1">
          <a:extLst>
            <a:ext uri="{FF2B5EF4-FFF2-40B4-BE49-F238E27FC236}">
              <a16:creationId xmlns:a16="http://schemas.microsoft.com/office/drawing/2014/main" id="{62DF7304-2D5D-9043-8015-75D45EB800D8}"/>
            </a:ext>
          </a:extLst>
        </xdr:cNvPr>
        <xdr:cNvSpPr>
          <a:spLocks noChangeArrowheads="1"/>
        </xdr:cNvSpPr>
      </xdr:nvSpPr>
      <xdr:spPr bwMode="auto">
        <a:xfrm>
          <a:off x="3581400" y="17475200"/>
          <a:ext cx="17399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39006</xdr:rowOff>
    </xdr:to>
    <xdr:sp macro="" textlink="">
      <xdr:nvSpPr>
        <xdr:cNvPr id="18743" name="Object 16" hidden="1">
          <a:extLst>
            <a:ext uri="{FF2B5EF4-FFF2-40B4-BE49-F238E27FC236}">
              <a16:creationId xmlns:a16="http://schemas.microsoft.com/office/drawing/2014/main" id="{92EFE573-3CF9-3D46-A14B-36EB96C2A97A}"/>
            </a:ext>
          </a:extLst>
        </xdr:cNvPr>
        <xdr:cNvSpPr>
          <a:spLocks noChangeArrowheads="1"/>
        </xdr:cNvSpPr>
      </xdr:nvSpPr>
      <xdr:spPr bwMode="auto">
        <a:xfrm>
          <a:off x="3581400" y="174752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77106</xdr:rowOff>
    </xdr:to>
    <xdr:sp macro="" textlink="">
      <xdr:nvSpPr>
        <xdr:cNvPr id="18744" name="Object 16" hidden="1">
          <a:extLst>
            <a:ext uri="{FF2B5EF4-FFF2-40B4-BE49-F238E27FC236}">
              <a16:creationId xmlns:a16="http://schemas.microsoft.com/office/drawing/2014/main" id="{3A40C503-DAA9-E441-99B7-4EEFB9AD6D3B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39006</xdr:rowOff>
    </xdr:to>
    <xdr:sp macro="" textlink="">
      <xdr:nvSpPr>
        <xdr:cNvPr id="18745" name="Object 16" hidden="1">
          <a:extLst>
            <a:ext uri="{FF2B5EF4-FFF2-40B4-BE49-F238E27FC236}">
              <a16:creationId xmlns:a16="http://schemas.microsoft.com/office/drawing/2014/main" id="{797B0A0C-C1EC-9642-8797-779BCB0BB031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46" name="Object 16" hidden="1">
          <a:extLst>
            <a:ext uri="{FF2B5EF4-FFF2-40B4-BE49-F238E27FC236}">
              <a16:creationId xmlns:a16="http://schemas.microsoft.com/office/drawing/2014/main" id="{F5DF5806-A043-6944-BE2F-DC106F0C4836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47" name="Object 16" hidden="1">
          <a:extLst>
            <a:ext uri="{FF2B5EF4-FFF2-40B4-BE49-F238E27FC236}">
              <a16:creationId xmlns:a16="http://schemas.microsoft.com/office/drawing/2014/main" id="{617DA672-7FFF-5546-B32F-3A8B5EDAD706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77106</xdr:rowOff>
    </xdr:to>
    <xdr:sp macro="" textlink="">
      <xdr:nvSpPr>
        <xdr:cNvPr id="18748" name="Object 16" hidden="1">
          <a:extLst>
            <a:ext uri="{FF2B5EF4-FFF2-40B4-BE49-F238E27FC236}">
              <a16:creationId xmlns:a16="http://schemas.microsoft.com/office/drawing/2014/main" id="{386ECD86-8A61-A846-B3AD-A7B2C73D2BC2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39006</xdr:rowOff>
    </xdr:to>
    <xdr:sp macro="" textlink="">
      <xdr:nvSpPr>
        <xdr:cNvPr id="18749" name="Object 16" hidden="1">
          <a:extLst>
            <a:ext uri="{FF2B5EF4-FFF2-40B4-BE49-F238E27FC236}">
              <a16:creationId xmlns:a16="http://schemas.microsoft.com/office/drawing/2014/main" id="{4238E014-475D-DE49-8D34-AF9B87FC99A4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77106</xdr:rowOff>
    </xdr:to>
    <xdr:sp macro="" textlink="">
      <xdr:nvSpPr>
        <xdr:cNvPr id="18750" name="Object 16" hidden="1">
          <a:extLst>
            <a:ext uri="{FF2B5EF4-FFF2-40B4-BE49-F238E27FC236}">
              <a16:creationId xmlns:a16="http://schemas.microsoft.com/office/drawing/2014/main" id="{4E126739-559F-134B-AF62-ECE17A1E17F6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39006</xdr:rowOff>
    </xdr:to>
    <xdr:sp macro="" textlink="">
      <xdr:nvSpPr>
        <xdr:cNvPr id="18751" name="Object 16" hidden="1">
          <a:extLst>
            <a:ext uri="{FF2B5EF4-FFF2-40B4-BE49-F238E27FC236}">
              <a16:creationId xmlns:a16="http://schemas.microsoft.com/office/drawing/2014/main" id="{61B74CBD-48F3-C44E-B5D2-23DDE1043C4A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77106</xdr:rowOff>
    </xdr:to>
    <xdr:sp macro="" textlink="">
      <xdr:nvSpPr>
        <xdr:cNvPr id="18752" name="Object 16" hidden="1">
          <a:extLst>
            <a:ext uri="{FF2B5EF4-FFF2-40B4-BE49-F238E27FC236}">
              <a16:creationId xmlns:a16="http://schemas.microsoft.com/office/drawing/2014/main" id="{20A0DAAE-86A9-4742-B685-27945AFA2F17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39006</xdr:rowOff>
    </xdr:to>
    <xdr:sp macro="" textlink="">
      <xdr:nvSpPr>
        <xdr:cNvPr id="18753" name="Object 16" hidden="1">
          <a:extLst>
            <a:ext uri="{FF2B5EF4-FFF2-40B4-BE49-F238E27FC236}">
              <a16:creationId xmlns:a16="http://schemas.microsoft.com/office/drawing/2014/main" id="{FE06A8D8-2D9B-3F41-9E2C-B6E0FD2D25DB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77106</xdr:rowOff>
    </xdr:to>
    <xdr:sp macro="" textlink="">
      <xdr:nvSpPr>
        <xdr:cNvPr id="18754" name="Object 16" hidden="1">
          <a:extLst>
            <a:ext uri="{FF2B5EF4-FFF2-40B4-BE49-F238E27FC236}">
              <a16:creationId xmlns:a16="http://schemas.microsoft.com/office/drawing/2014/main" id="{A427E165-301C-384E-8892-B66D3CF1624D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39006</xdr:rowOff>
    </xdr:to>
    <xdr:sp macro="" textlink="">
      <xdr:nvSpPr>
        <xdr:cNvPr id="18755" name="Object 16" hidden="1">
          <a:extLst>
            <a:ext uri="{FF2B5EF4-FFF2-40B4-BE49-F238E27FC236}">
              <a16:creationId xmlns:a16="http://schemas.microsoft.com/office/drawing/2014/main" id="{5E173E80-C103-9446-B422-31CD4CDA9B39}"/>
            </a:ext>
          </a:extLst>
        </xdr:cNvPr>
        <xdr:cNvSpPr>
          <a:spLocks noChangeArrowheads="1"/>
        </xdr:cNvSpPr>
      </xdr:nvSpPr>
      <xdr:spPr bwMode="auto">
        <a:xfrm>
          <a:off x="-2489200" y="17475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56" name="Object 16" hidden="1">
          <a:extLst>
            <a:ext uri="{FF2B5EF4-FFF2-40B4-BE49-F238E27FC236}">
              <a16:creationId xmlns:a16="http://schemas.microsoft.com/office/drawing/2014/main" id="{C5938CA2-989B-4649-A011-E2F17DBE22F0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57" name="Object 16" hidden="1">
          <a:extLst>
            <a:ext uri="{FF2B5EF4-FFF2-40B4-BE49-F238E27FC236}">
              <a16:creationId xmlns:a16="http://schemas.microsoft.com/office/drawing/2014/main" id="{589BC50F-FD23-5247-A239-1D1A14F3CC29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58" name="Object 16" hidden="1">
          <a:extLst>
            <a:ext uri="{FF2B5EF4-FFF2-40B4-BE49-F238E27FC236}">
              <a16:creationId xmlns:a16="http://schemas.microsoft.com/office/drawing/2014/main" id="{63045E25-38A3-8443-A04B-302D75CC1053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59" name="Object 16" hidden="1">
          <a:extLst>
            <a:ext uri="{FF2B5EF4-FFF2-40B4-BE49-F238E27FC236}">
              <a16:creationId xmlns:a16="http://schemas.microsoft.com/office/drawing/2014/main" id="{7A0761D1-2A36-3340-BA3C-6CEAB93BD148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60" name="Object 16" hidden="1">
          <a:extLst>
            <a:ext uri="{FF2B5EF4-FFF2-40B4-BE49-F238E27FC236}">
              <a16:creationId xmlns:a16="http://schemas.microsoft.com/office/drawing/2014/main" id="{D05EADD0-B42B-8747-BF0F-EB3487D350EE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61" name="Object 16" hidden="1">
          <a:extLst>
            <a:ext uri="{FF2B5EF4-FFF2-40B4-BE49-F238E27FC236}">
              <a16:creationId xmlns:a16="http://schemas.microsoft.com/office/drawing/2014/main" id="{E0C53FD0-BDCB-544A-8F53-79F8EF89CA45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62" name="Object 16" hidden="1">
          <a:extLst>
            <a:ext uri="{FF2B5EF4-FFF2-40B4-BE49-F238E27FC236}">
              <a16:creationId xmlns:a16="http://schemas.microsoft.com/office/drawing/2014/main" id="{C8D768EC-25D0-7549-A98D-5FC5E34C0EF0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63" name="Object 16" hidden="1">
          <a:extLst>
            <a:ext uri="{FF2B5EF4-FFF2-40B4-BE49-F238E27FC236}">
              <a16:creationId xmlns:a16="http://schemas.microsoft.com/office/drawing/2014/main" id="{897397E7-DD6C-A245-A7A1-751ACC67D991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64" name="Object 16" hidden="1">
          <a:extLst>
            <a:ext uri="{FF2B5EF4-FFF2-40B4-BE49-F238E27FC236}">
              <a16:creationId xmlns:a16="http://schemas.microsoft.com/office/drawing/2014/main" id="{881E15BC-D380-E043-BFDD-E8E420E0CA83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65" name="Object 16" hidden="1">
          <a:extLst>
            <a:ext uri="{FF2B5EF4-FFF2-40B4-BE49-F238E27FC236}">
              <a16:creationId xmlns:a16="http://schemas.microsoft.com/office/drawing/2014/main" id="{39CC44D4-1730-D544-A943-F503231FFA59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66" name="Object 16" hidden="1">
          <a:extLst>
            <a:ext uri="{FF2B5EF4-FFF2-40B4-BE49-F238E27FC236}">
              <a16:creationId xmlns:a16="http://schemas.microsoft.com/office/drawing/2014/main" id="{C30A1483-29B3-9746-823C-208B6D07002C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67" name="Object 16" hidden="1">
          <a:extLst>
            <a:ext uri="{FF2B5EF4-FFF2-40B4-BE49-F238E27FC236}">
              <a16:creationId xmlns:a16="http://schemas.microsoft.com/office/drawing/2014/main" id="{73327E57-EF05-164D-883A-41E2CD36474C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68" name="Object 16" hidden="1">
          <a:extLst>
            <a:ext uri="{FF2B5EF4-FFF2-40B4-BE49-F238E27FC236}">
              <a16:creationId xmlns:a16="http://schemas.microsoft.com/office/drawing/2014/main" id="{E78E4491-1608-C542-84A7-CF700ECEE1AC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69" name="Object 16" hidden="1">
          <a:extLst>
            <a:ext uri="{FF2B5EF4-FFF2-40B4-BE49-F238E27FC236}">
              <a16:creationId xmlns:a16="http://schemas.microsoft.com/office/drawing/2014/main" id="{E46D0F68-E1DB-5F4C-A50A-9DD18D371125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70" name="Object 16" hidden="1">
          <a:extLst>
            <a:ext uri="{FF2B5EF4-FFF2-40B4-BE49-F238E27FC236}">
              <a16:creationId xmlns:a16="http://schemas.microsoft.com/office/drawing/2014/main" id="{B013476D-32E1-F641-AB35-716722FB8335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71" name="Object 16" hidden="1">
          <a:extLst>
            <a:ext uri="{FF2B5EF4-FFF2-40B4-BE49-F238E27FC236}">
              <a16:creationId xmlns:a16="http://schemas.microsoft.com/office/drawing/2014/main" id="{BA1371F7-9CCF-D546-B7CC-31A187A54430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72" name="Object 16" hidden="1">
          <a:extLst>
            <a:ext uri="{FF2B5EF4-FFF2-40B4-BE49-F238E27FC236}">
              <a16:creationId xmlns:a16="http://schemas.microsoft.com/office/drawing/2014/main" id="{5A7DBAF8-933D-744D-88C7-C32974896EE1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73" name="Object 16" hidden="1">
          <a:extLst>
            <a:ext uri="{FF2B5EF4-FFF2-40B4-BE49-F238E27FC236}">
              <a16:creationId xmlns:a16="http://schemas.microsoft.com/office/drawing/2014/main" id="{15B00BE1-11ED-1349-9BB0-6382FE133362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74" name="Object 16" hidden="1">
          <a:extLst>
            <a:ext uri="{FF2B5EF4-FFF2-40B4-BE49-F238E27FC236}">
              <a16:creationId xmlns:a16="http://schemas.microsoft.com/office/drawing/2014/main" id="{8F44D301-F955-DC49-9188-3ADB4434A5F8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75" name="Object 16" hidden="1">
          <a:extLst>
            <a:ext uri="{FF2B5EF4-FFF2-40B4-BE49-F238E27FC236}">
              <a16:creationId xmlns:a16="http://schemas.microsoft.com/office/drawing/2014/main" id="{4648BCB2-D362-A943-A10F-DA92DDE2FA8F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81643</xdr:rowOff>
    </xdr:to>
    <xdr:sp macro="" textlink="">
      <xdr:nvSpPr>
        <xdr:cNvPr id="18776" name="Object 16" hidden="1">
          <a:extLst>
            <a:ext uri="{FF2B5EF4-FFF2-40B4-BE49-F238E27FC236}">
              <a16:creationId xmlns:a16="http://schemas.microsoft.com/office/drawing/2014/main" id="{93A2B591-5839-BC48-B70D-98E309641027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43543</xdr:rowOff>
    </xdr:to>
    <xdr:sp macro="" textlink="">
      <xdr:nvSpPr>
        <xdr:cNvPr id="18777" name="Object 16" hidden="1">
          <a:extLst>
            <a:ext uri="{FF2B5EF4-FFF2-40B4-BE49-F238E27FC236}">
              <a16:creationId xmlns:a16="http://schemas.microsoft.com/office/drawing/2014/main" id="{68EFFDD8-393C-F940-AE0C-B6651DB2065A}"/>
            </a:ext>
          </a:extLst>
        </xdr:cNvPr>
        <xdr:cNvSpPr>
          <a:spLocks noChangeArrowheads="1"/>
        </xdr:cNvSpPr>
      </xdr:nvSpPr>
      <xdr:spPr bwMode="auto">
        <a:xfrm>
          <a:off x="-2489200" y="192024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68943</xdr:rowOff>
    </xdr:to>
    <xdr:sp macro="" textlink="">
      <xdr:nvSpPr>
        <xdr:cNvPr id="18778" name="Object 16" hidden="1">
          <a:extLst>
            <a:ext uri="{FF2B5EF4-FFF2-40B4-BE49-F238E27FC236}">
              <a16:creationId xmlns:a16="http://schemas.microsoft.com/office/drawing/2014/main" id="{37659CC5-7508-F44F-9B43-834AFA0F41D5}"/>
            </a:ext>
          </a:extLst>
        </xdr:cNvPr>
        <xdr:cNvSpPr>
          <a:spLocks noChangeArrowheads="1"/>
        </xdr:cNvSpPr>
      </xdr:nvSpPr>
      <xdr:spPr bwMode="auto">
        <a:xfrm>
          <a:off x="3581400" y="193167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81643</xdr:rowOff>
    </xdr:to>
    <xdr:sp macro="" textlink="">
      <xdr:nvSpPr>
        <xdr:cNvPr id="18779" name="Object 16" hidden="1">
          <a:extLst>
            <a:ext uri="{FF2B5EF4-FFF2-40B4-BE49-F238E27FC236}">
              <a16:creationId xmlns:a16="http://schemas.microsoft.com/office/drawing/2014/main" id="{4F098D5E-6741-2043-A861-3CE6C64125BA}"/>
            </a:ext>
          </a:extLst>
        </xdr:cNvPr>
        <xdr:cNvSpPr>
          <a:spLocks noChangeArrowheads="1"/>
        </xdr:cNvSpPr>
      </xdr:nvSpPr>
      <xdr:spPr bwMode="auto">
        <a:xfrm>
          <a:off x="3581400" y="19202400"/>
          <a:ext cx="17399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43543</xdr:rowOff>
    </xdr:to>
    <xdr:sp macro="" textlink="">
      <xdr:nvSpPr>
        <xdr:cNvPr id="18780" name="Object 16" hidden="1">
          <a:extLst>
            <a:ext uri="{FF2B5EF4-FFF2-40B4-BE49-F238E27FC236}">
              <a16:creationId xmlns:a16="http://schemas.microsoft.com/office/drawing/2014/main" id="{FBF8CB31-0B77-4D4B-ABBD-C295E66CCA0C}"/>
            </a:ext>
          </a:extLst>
        </xdr:cNvPr>
        <xdr:cNvSpPr>
          <a:spLocks noChangeArrowheads="1"/>
        </xdr:cNvSpPr>
      </xdr:nvSpPr>
      <xdr:spPr bwMode="auto">
        <a:xfrm>
          <a:off x="3581400" y="192024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81" name="Object 16" hidden="1">
          <a:extLst>
            <a:ext uri="{FF2B5EF4-FFF2-40B4-BE49-F238E27FC236}">
              <a16:creationId xmlns:a16="http://schemas.microsoft.com/office/drawing/2014/main" id="{76B3BF99-1885-6147-A68A-A156CE7CBA63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82" name="Object 16" hidden="1">
          <a:extLst>
            <a:ext uri="{FF2B5EF4-FFF2-40B4-BE49-F238E27FC236}">
              <a16:creationId xmlns:a16="http://schemas.microsoft.com/office/drawing/2014/main" id="{EA7616B7-9E9B-6749-8DF4-3D70A5B97F96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83" name="Object 16" hidden="1">
          <a:extLst>
            <a:ext uri="{FF2B5EF4-FFF2-40B4-BE49-F238E27FC236}">
              <a16:creationId xmlns:a16="http://schemas.microsoft.com/office/drawing/2014/main" id="{5D321BCD-5B19-DC41-8598-1ECAF2F57F00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84" name="Object 16" hidden="1">
          <a:extLst>
            <a:ext uri="{FF2B5EF4-FFF2-40B4-BE49-F238E27FC236}">
              <a16:creationId xmlns:a16="http://schemas.microsoft.com/office/drawing/2014/main" id="{B043B030-03C2-E442-80FC-F861AC236333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63501</xdr:rowOff>
    </xdr:to>
    <xdr:sp macro="" textlink="">
      <xdr:nvSpPr>
        <xdr:cNvPr id="18785" name="Object 16" hidden="1">
          <a:extLst>
            <a:ext uri="{FF2B5EF4-FFF2-40B4-BE49-F238E27FC236}">
              <a16:creationId xmlns:a16="http://schemas.microsoft.com/office/drawing/2014/main" id="{70313530-3846-964D-B8B2-EB5CFD556E56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76201</xdr:rowOff>
    </xdr:to>
    <xdr:sp macro="" textlink="">
      <xdr:nvSpPr>
        <xdr:cNvPr id="18786" name="Object 16" hidden="1">
          <a:extLst>
            <a:ext uri="{FF2B5EF4-FFF2-40B4-BE49-F238E27FC236}">
              <a16:creationId xmlns:a16="http://schemas.microsoft.com/office/drawing/2014/main" id="{1AC26676-E0D8-7548-81E5-7B0020BDEFAF}"/>
            </a:ext>
          </a:extLst>
        </xdr:cNvPr>
        <xdr:cNvSpPr>
          <a:spLocks noChangeArrowheads="1"/>
        </xdr:cNvSpPr>
      </xdr:nvSpPr>
      <xdr:spPr bwMode="auto">
        <a:xfrm>
          <a:off x="3581400" y="196342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50801</xdr:rowOff>
    </xdr:to>
    <xdr:sp macro="" textlink="">
      <xdr:nvSpPr>
        <xdr:cNvPr id="18787" name="Object 16" hidden="1">
          <a:extLst>
            <a:ext uri="{FF2B5EF4-FFF2-40B4-BE49-F238E27FC236}">
              <a16:creationId xmlns:a16="http://schemas.microsoft.com/office/drawing/2014/main" id="{A2A8BEC3-040C-8E49-9494-6D0E6322926B}"/>
            </a:ext>
          </a:extLst>
        </xdr:cNvPr>
        <xdr:cNvSpPr>
          <a:spLocks noChangeArrowheads="1"/>
        </xdr:cNvSpPr>
      </xdr:nvSpPr>
      <xdr:spPr bwMode="auto">
        <a:xfrm>
          <a:off x="3581400" y="196342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55</xdr:row>
      <xdr:rowOff>0</xdr:rowOff>
    </xdr:from>
    <xdr:to>
      <xdr:col>2</xdr:col>
      <xdr:colOff>1066800</xdr:colOff>
      <xdr:row>56</xdr:row>
      <xdr:rowOff>76201</xdr:rowOff>
    </xdr:to>
    <xdr:sp macro="" textlink="">
      <xdr:nvSpPr>
        <xdr:cNvPr id="18788" name="Object 16" hidden="1">
          <a:extLst>
            <a:ext uri="{FF2B5EF4-FFF2-40B4-BE49-F238E27FC236}">
              <a16:creationId xmlns:a16="http://schemas.microsoft.com/office/drawing/2014/main" id="{A6D9EB3D-D3AC-274E-996D-EA4EA20BA531}"/>
            </a:ext>
          </a:extLst>
        </xdr:cNvPr>
        <xdr:cNvSpPr>
          <a:spLocks noChangeArrowheads="1"/>
        </xdr:cNvSpPr>
      </xdr:nvSpPr>
      <xdr:spPr bwMode="auto">
        <a:xfrm>
          <a:off x="457200" y="196342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55</xdr:row>
      <xdr:rowOff>0</xdr:rowOff>
    </xdr:from>
    <xdr:to>
      <xdr:col>2</xdr:col>
      <xdr:colOff>1066800</xdr:colOff>
      <xdr:row>56</xdr:row>
      <xdr:rowOff>50801</xdr:rowOff>
    </xdr:to>
    <xdr:sp macro="" textlink="">
      <xdr:nvSpPr>
        <xdr:cNvPr id="18789" name="Object 16" hidden="1">
          <a:extLst>
            <a:ext uri="{FF2B5EF4-FFF2-40B4-BE49-F238E27FC236}">
              <a16:creationId xmlns:a16="http://schemas.microsoft.com/office/drawing/2014/main" id="{719278AE-8BD6-914C-8214-91331072DF64}"/>
            </a:ext>
          </a:extLst>
        </xdr:cNvPr>
        <xdr:cNvSpPr>
          <a:spLocks noChangeArrowheads="1"/>
        </xdr:cNvSpPr>
      </xdr:nvSpPr>
      <xdr:spPr bwMode="auto">
        <a:xfrm>
          <a:off x="457200" y="19634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76201</xdr:rowOff>
    </xdr:to>
    <xdr:sp macro="" textlink="">
      <xdr:nvSpPr>
        <xdr:cNvPr id="18790" name="Object 16" hidden="1">
          <a:extLst>
            <a:ext uri="{FF2B5EF4-FFF2-40B4-BE49-F238E27FC236}">
              <a16:creationId xmlns:a16="http://schemas.microsoft.com/office/drawing/2014/main" id="{5F15D297-AEE8-5D40-84A2-C9F18F0843CB}"/>
            </a:ext>
          </a:extLst>
        </xdr:cNvPr>
        <xdr:cNvSpPr>
          <a:spLocks noChangeArrowheads="1"/>
        </xdr:cNvSpPr>
      </xdr:nvSpPr>
      <xdr:spPr bwMode="auto">
        <a:xfrm>
          <a:off x="-2489200" y="196342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55</xdr:row>
      <xdr:rowOff>0</xdr:rowOff>
    </xdr:from>
    <xdr:to>
      <xdr:col>2</xdr:col>
      <xdr:colOff>711200</xdr:colOff>
      <xdr:row>56</xdr:row>
      <xdr:rowOff>50801</xdr:rowOff>
    </xdr:to>
    <xdr:sp macro="" textlink="">
      <xdr:nvSpPr>
        <xdr:cNvPr id="18791" name="Object 16" hidden="1">
          <a:extLst>
            <a:ext uri="{FF2B5EF4-FFF2-40B4-BE49-F238E27FC236}">
              <a16:creationId xmlns:a16="http://schemas.microsoft.com/office/drawing/2014/main" id="{D93C1D9B-61FD-8447-B00B-EB692F20B2BB}"/>
            </a:ext>
          </a:extLst>
        </xdr:cNvPr>
        <xdr:cNvSpPr>
          <a:spLocks noChangeArrowheads="1"/>
        </xdr:cNvSpPr>
      </xdr:nvSpPr>
      <xdr:spPr bwMode="auto">
        <a:xfrm>
          <a:off x="-2489200" y="196342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92" name="Object 16" hidden="1">
          <a:extLst>
            <a:ext uri="{FF2B5EF4-FFF2-40B4-BE49-F238E27FC236}">
              <a16:creationId xmlns:a16="http://schemas.microsoft.com/office/drawing/2014/main" id="{FCAF922B-1CF2-CA44-8AAC-3E5B13FA952D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93" name="Object 16" hidden="1">
          <a:extLst>
            <a:ext uri="{FF2B5EF4-FFF2-40B4-BE49-F238E27FC236}">
              <a16:creationId xmlns:a16="http://schemas.microsoft.com/office/drawing/2014/main" id="{BD5587DA-D4AB-B34F-85B8-379ECC878CE6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94" name="Object 16" hidden="1">
          <a:extLst>
            <a:ext uri="{FF2B5EF4-FFF2-40B4-BE49-F238E27FC236}">
              <a16:creationId xmlns:a16="http://schemas.microsoft.com/office/drawing/2014/main" id="{78F8EF0D-B407-0C43-93C6-15E0AB3DC5C8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50801</xdr:rowOff>
    </xdr:to>
    <xdr:sp macro="" textlink="">
      <xdr:nvSpPr>
        <xdr:cNvPr id="18795" name="Object 16" hidden="1">
          <a:extLst>
            <a:ext uri="{FF2B5EF4-FFF2-40B4-BE49-F238E27FC236}">
              <a16:creationId xmlns:a16="http://schemas.microsoft.com/office/drawing/2014/main" id="{94CA1665-DF4F-874E-ADCB-890C3FCE08CF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63501</xdr:rowOff>
    </xdr:to>
    <xdr:sp macro="" textlink="">
      <xdr:nvSpPr>
        <xdr:cNvPr id="18796" name="Object 16" hidden="1">
          <a:extLst>
            <a:ext uri="{FF2B5EF4-FFF2-40B4-BE49-F238E27FC236}">
              <a16:creationId xmlns:a16="http://schemas.microsoft.com/office/drawing/2014/main" id="{2F690DC9-84F2-4243-9AAE-E76D6A1EAAE0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97" name="Object 16" hidden="1">
          <a:extLst>
            <a:ext uri="{FF2B5EF4-FFF2-40B4-BE49-F238E27FC236}">
              <a16:creationId xmlns:a16="http://schemas.microsoft.com/office/drawing/2014/main" id="{DC125382-8625-C34E-A09A-2B7A091556BD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98" name="Object 16" hidden="1">
          <a:extLst>
            <a:ext uri="{FF2B5EF4-FFF2-40B4-BE49-F238E27FC236}">
              <a16:creationId xmlns:a16="http://schemas.microsoft.com/office/drawing/2014/main" id="{34FE169B-8221-114B-92C7-20101FD8D9D2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799" name="Object 16" hidden="1">
          <a:extLst>
            <a:ext uri="{FF2B5EF4-FFF2-40B4-BE49-F238E27FC236}">
              <a16:creationId xmlns:a16="http://schemas.microsoft.com/office/drawing/2014/main" id="{1EBB73F0-2FB8-5B48-9FBF-A5462A9C695E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800" name="Object 16" hidden="1">
          <a:extLst>
            <a:ext uri="{FF2B5EF4-FFF2-40B4-BE49-F238E27FC236}">
              <a16:creationId xmlns:a16="http://schemas.microsoft.com/office/drawing/2014/main" id="{0877E285-6B18-AC4A-8A7E-73C42FE1A1CB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68943</xdr:rowOff>
    </xdr:to>
    <xdr:sp macro="" textlink="">
      <xdr:nvSpPr>
        <xdr:cNvPr id="18801" name="Object 16" hidden="1">
          <a:extLst>
            <a:ext uri="{FF2B5EF4-FFF2-40B4-BE49-F238E27FC236}">
              <a16:creationId xmlns:a16="http://schemas.microsoft.com/office/drawing/2014/main" id="{E28DF7F1-54D0-9F47-98FD-7563EDA05CF6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81643</xdr:rowOff>
    </xdr:to>
    <xdr:sp macro="" textlink="">
      <xdr:nvSpPr>
        <xdr:cNvPr id="18802" name="Object 16" hidden="1">
          <a:extLst>
            <a:ext uri="{FF2B5EF4-FFF2-40B4-BE49-F238E27FC236}">
              <a16:creationId xmlns:a16="http://schemas.microsoft.com/office/drawing/2014/main" id="{82E0BA9B-ABDC-0F4D-8777-4F9985D0373B}"/>
            </a:ext>
          </a:extLst>
        </xdr:cNvPr>
        <xdr:cNvSpPr>
          <a:spLocks noChangeArrowheads="1"/>
        </xdr:cNvSpPr>
      </xdr:nvSpPr>
      <xdr:spPr bwMode="auto">
        <a:xfrm>
          <a:off x="3581400" y="19418300"/>
          <a:ext cx="17399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43543</xdr:rowOff>
    </xdr:to>
    <xdr:sp macro="" textlink="">
      <xdr:nvSpPr>
        <xdr:cNvPr id="18803" name="Object 16" hidden="1">
          <a:extLst>
            <a:ext uri="{FF2B5EF4-FFF2-40B4-BE49-F238E27FC236}">
              <a16:creationId xmlns:a16="http://schemas.microsoft.com/office/drawing/2014/main" id="{7AED9DFA-9436-6E42-A32D-9C0FAD905C58}"/>
            </a:ext>
          </a:extLst>
        </xdr:cNvPr>
        <xdr:cNvSpPr>
          <a:spLocks noChangeArrowheads="1"/>
        </xdr:cNvSpPr>
      </xdr:nvSpPr>
      <xdr:spPr bwMode="auto">
        <a:xfrm>
          <a:off x="3581400" y="19418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55</xdr:row>
      <xdr:rowOff>0</xdr:rowOff>
    </xdr:from>
    <xdr:to>
      <xdr:col>2</xdr:col>
      <xdr:colOff>1066800</xdr:colOff>
      <xdr:row>56</xdr:row>
      <xdr:rowOff>81643</xdr:rowOff>
    </xdr:to>
    <xdr:sp macro="" textlink="">
      <xdr:nvSpPr>
        <xdr:cNvPr id="18804" name="Object 16" hidden="1">
          <a:extLst>
            <a:ext uri="{FF2B5EF4-FFF2-40B4-BE49-F238E27FC236}">
              <a16:creationId xmlns:a16="http://schemas.microsoft.com/office/drawing/2014/main" id="{8CE90DC0-BEE9-954C-9E22-FDED1B021C5D}"/>
            </a:ext>
          </a:extLst>
        </xdr:cNvPr>
        <xdr:cNvSpPr>
          <a:spLocks noChangeArrowheads="1"/>
        </xdr:cNvSpPr>
      </xdr:nvSpPr>
      <xdr:spPr bwMode="auto">
        <a:xfrm>
          <a:off x="457200" y="19418300"/>
          <a:ext cx="10668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55</xdr:row>
      <xdr:rowOff>0</xdr:rowOff>
    </xdr:from>
    <xdr:to>
      <xdr:col>2</xdr:col>
      <xdr:colOff>1066800</xdr:colOff>
      <xdr:row>56</xdr:row>
      <xdr:rowOff>43543</xdr:rowOff>
    </xdr:to>
    <xdr:sp macro="" textlink="">
      <xdr:nvSpPr>
        <xdr:cNvPr id="18805" name="Object 16" hidden="1">
          <a:extLst>
            <a:ext uri="{FF2B5EF4-FFF2-40B4-BE49-F238E27FC236}">
              <a16:creationId xmlns:a16="http://schemas.microsoft.com/office/drawing/2014/main" id="{836536B9-D53C-854D-8782-A8F13587B32C}"/>
            </a:ext>
          </a:extLst>
        </xdr:cNvPr>
        <xdr:cNvSpPr>
          <a:spLocks noChangeArrowheads="1"/>
        </xdr:cNvSpPr>
      </xdr:nvSpPr>
      <xdr:spPr bwMode="auto">
        <a:xfrm>
          <a:off x="457200" y="19418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806" name="Object 16" hidden="1">
          <a:extLst>
            <a:ext uri="{FF2B5EF4-FFF2-40B4-BE49-F238E27FC236}">
              <a16:creationId xmlns:a16="http://schemas.microsoft.com/office/drawing/2014/main" id="{591AF10F-B1AA-1E40-A691-B65FF635AE8B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807" name="Object 16" hidden="1">
          <a:extLst>
            <a:ext uri="{FF2B5EF4-FFF2-40B4-BE49-F238E27FC236}">
              <a16:creationId xmlns:a16="http://schemas.microsoft.com/office/drawing/2014/main" id="{45E1AC23-F435-1B4F-9907-A5648D14D214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808" name="Object 16" hidden="1">
          <a:extLst>
            <a:ext uri="{FF2B5EF4-FFF2-40B4-BE49-F238E27FC236}">
              <a16:creationId xmlns:a16="http://schemas.microsoft.com/office/drawing/2014/main" id="{49C623AB-F1E4-2042-95FB-6CF1226DA667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469900</xdr:colOff>
      <xdr:row>56</xdr:row>
      <xdr:rowOff>56243</xdr:rowOff>
    </xdr:to>
    <xdr:sp macro="" textlink="">
      <xdr:nvSpPr>
        <xdr:cNvPr id="18809" name="Object 16" hidden="1">
          <a:extLst>
            <a:ext uri="{FF2B5EF4-FFF2-40B4-BE49-F238E27FC236}">
              <a16:creationId xmlns:a16="http://schemas.microsoft.com/office/drawing/2014/main" id="{15873AE9-F4EC-F547-BA9A-CC31D41D8B8F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68943</xdr:rowOff>
    </xdr:to>
    <xdr:sp macro="" textlink="">
      <xdr:nvSpPr>
        <xdr:cNvPr id="18810" name="Object 16" hidden="1">
          <a:extLst>
            <a:ext uri="{FF2B5EF4-FFF2-40B4-BE49-F238E27FC236}">
              <a16:creationId xmlns:a16="http://schemas.microsoft.com/office/drawing/2014/main" id="{DC496C14-A28F-2F4C-BBDE-87F9C696D99D}"/>
            </a:ext>
          </a:extLst>
        </xdr:cNvPr>
        <xdr:cNvSpPr>
          <a:spLocks noChangeArrowheads="1"/>
        </xdr:cNvSpPr>
      </xdr:nvSpPr>
      <xdr:spPr bwMode="auto">
        <a:xfrm>
          <a:off x="3581400" y="195326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55</xdr:row>
      <xdr:rowOff>0</xdr:rowOff>
    </xdr:from>
    <xdr:to>
      <xdr:col>2</xdr:col>
      <xdr:colOff>1066800</xdr:colOff>
      <xdr:row>56</xdr:row>
      <xdr:rowOff>76201</xdr:rowOff>
    </xdr:to>
    <xdr:sp macro="" textlink="">
      <xdr:nvSpPr>
        <xdr:cNvPr id="18811" name="Object 16" hidden="1">
          <a:extLst>
            <a:ext uri="{FF2B5EF4-FFF2-40B4-BE49-F238E27FC236}">
              <a16:creationId xmlns:a16="http://schemas.microsoft.com/office/drawing/2014/main" id="{99A49E6F-EE10-D74F-ACD7-34CE1D8E7782}"/>
            </a:ext>
          </a:extLst>
        </xdr:cNvPr>
        <xdr:cNvSpPr>
          <a:spLocks noChangeArrowheads="1"/>
        </xdr:cNvSpPr>
      </xdr:nvSpPr>
      <xdr:spPr bwMode="auto">
        <a:xfrm>
          <a:off x="457200" y="196342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55</xdr:row>
      <xdr:rowOff>0</xdr:rowOff>
    </xdr:from>
    <xdr:to>
      <xdr:col>2</xdr:col>
      <xdr:colOff>1066800</xdr:colOff>
      <xdr:row>56</xdr:row>
      <xdr:rowOff>50801</xdr:rowOff>
    </xdr:to>
    <xdr:sp macro="" textlink="">
      <xdr:nvSpPr>
        <xdr:cNvPr id="18812" name="Object 16" hidden="1">
          <a:extLst>
            <a:ext uri="{FF2B5EF4-FFF2-40B4-BE49-F238E27FC236}">
              <a16:creationId xmlns:a16="http://schemas.microsoft.com/office/drawing/2014/main" id="{51EFF2F7-7F0A-F84B-AC70-B02987100175}"/>
            </a:ext>
          </a:extLst>
        </xdr:cNvPr>
        <xdr:cNvSpPr>
          <a:spLocks noChangeArrowheads="1"/>
        </xdr:cNvSpPr>
      </xdr:nvSpPr>
      <xdr:spPr bwMode="auto">
        <a:xfrm>
          <a:off x="457200" y="196342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63501</xdr:rowOff>
    </xdr:to>
    <xdr:sp macro="" textlink="">
      <xdr:nvSpPr>
        <xdr:cNvPr id="18813" name="Object 16" hidden="1">
          <a:extLst>
            <a:ext uri="{FF2B5EF4-FFF2-40B4-BE49-F238E27FC236}">
              <a16:creationId xmlns:a16="http://schemas.microsoft.com/office/drawing/2014/main" id="{79E86E26-652F-6F45-B96F-0D1DD9EF77A4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76201</xdr:rowOff>
    </xdr:to>
    <xdr:sp macro="" textlink="">
      <xdr:nvSpPr>
        <xdr:cNvPr id="18814" name="Object 16" hidden="1">
          <a:extLst>
            <a:ext uri="{FF2B5EF4-FFF2-40B4-BE49-F238E27FC236}">
              <a16:creationId xmlns:a16="http://schemas.microsoft.com/office/drawing/2014/main" id="{A6F4DD70-74FC-304D-B383-C16223CFAF98}"/>
            </a:ext>
          </a:extLst>
        </xdr:cNvPr>
        <xdr:cNvSpPr>
          <a:spLocks noChangeArrowheads="1"/>
        </xdr:cNvSpPr>
      </xdr:nvSpPr>
      <xdr:spPr bwMode="auto">
        <a:xfrm>
          <a:off x="3581400" y="196342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50801</xdr:rowOff>
    </xdr:to>
    <xdr:sp macro="" textlink="">
      <xdr:nvSpPr>
        <xdr:cNvPr id="18815" name="Object 16" hidden="1">
          <a:extLst>
            <a:ext uri="{FF2B5EF4-FFF2-40B4-BE49-F238E27FC236}">
              <a16:creationId xmlns:a16="http://schemas.microsoft.com/office/drawing/2014/main" id="{73CF9C6B-72C0-D248-97F4-7A5ADDBCA737}"/>
            </a:ext>
          </a:extLst>
        </xdr:cNvPr>
        <xdr:cNvSpPr>
          <a:spLocks noChangeArrowheads="1"/>
        </xdr:cNvSpPr>
      </xdr:nvSpPr>
      <xdr:spPr bwMode="auto">
        <a:xfrm>
          <a:off x="3581400" y="196342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55</xdr:row>
      <xdr:rowOff>0</xdr:rowOff>
    </xdr:from>
    <xdr:to>
      <xdr:col>4</xdr:col>
      <xdr:colOff>1143000</xdr:colOff>
      <xdr:row>56</xdr:row>
      <xdr:rowOff>63501</xdr:rowOff>
    </xdr:to>
    <xdr:sp macro="" textlink="">
      <xdr:nvSpPr>
        <xdr:cNvPr id="18816" name="Object 16" hidden="1">
          <a:extLst>
            <a:ext uri="{FF2B5EF4-FFF2-40B4-BE49-F238E27FC236}">
              <a16:creationId xmlns:a16="http://schemas.microsoft.com/office/drawing/2014/main" id="{EF417511-5C09-644C-B495-9096F4B1123E}"/>
            </a:ext>
          </a:extLst>
        </xdr:cNvPr>
        <xdr:cNvSpPr>
          <a:spLocks noChangeArrowheads="1"/>
        </xdr:cNvSpPr>
      </xdr:nvSpPr>
      <xdr:spPr bwMode="auto">
        <a:xfrm>
          <a:off x="3581400" y="197485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457200</xdr:colOff>
      <xdr:row>72</xdr:row>
      <xdr:rowOff>63499</xdr:rowOff>
    </xdr:to>
    <xdr:sp macro="" textlink="">
      <xdr:nvSpPr>
        <xdr:cNvPr id="18817" name="Object 16" hidden="1">
          <a:extLst>
            <a:ext uri="{FF2B5EF4-FFF2-40B4-BE49-F238E27FC236}">
              <a16:creationId xmlns:a16="http://schemas.microsoft.com/office/drawing/2014/main" id="{F1AC5B9B-1143-4649-92FE-B770330D4BB9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469900</xdr:colOff>
      <xdr:row>72</xdr:row>
      <xdr:rowOff>63499</xdr:rowOff>
    </xdr:to>
    <xdr:sp macro="" textlink="">
      <xdr:nvSpPr>
        <xdr:cNvPr id="18818" name="Object 16" hidden="1">
          <a:extLst>
            <a:ext uri="{FF2B5EF4-FFF2-40B4-BE49-F238E27FC236}">
              <a16:creationId xmlns:a16="http://schemas.microsoft.com/office/drawing/2014/main" id="{E71B62E6-A5E4-FB4A-88D5-C5BEA81BD08C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8819" name="Object 16" hidden="1">
          <a:extLst>
            <a:ext uri="{FF2B5EF4-FFF2-40B4-BE49-F238E27FC236}">
              <a16:creationId xmlns:a16="http://schemas.microsoft.com/office/drawing/2014/main" id="{AFB8BD24-C7E0-2849-9AA6-5151BE4CD9BB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8820" name="Object 16" hidden="1">
          <a:extLst>
            <a:ext uri="{FF2B5EF4-FFF2-40B4-BE49-F238E27FC236}">
              <a16:creationId xmlns:a16="http://schemas.microsoft.com/office/drawing/2014/main" id="{75212332-484F-B640-B7E3-12661095392D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8821" name="Object 16" hidden="1">
          <a:extLst>
            <a:ext uri="{FF2B5EF4-FFF2-40B4-BE49-F238E27FC236}">
              <a16:creationId xmlns:a16="http://schemas.microsoft.com/office/drawing/2014/main" id="{A1A1A803-92F3-844C-A052-C61E4084F2D4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8822" name="Object 16" hidden="1">
          <a:extLst>
            <a:ext uri="{FF2B5EF4-FFF2-40B4-BE49-F238E27FC236}">
              <a16:creationId xmlns:a16="http://schemas.microsoft.com/office/drawing/2014/main" id="{6959959C-1A44-6645-99E8-3992FF9BBF0B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68</xdr:row>
      <xdr:rowOff>0</xdr:rowOff>
    </xdr:from>
    <xdr:to>
      <xdr:col>4</xdr:col>
      <xdr:colOff>469900</xdr:colOff>
      <xdr:row>69</xdr:row>
      <xdr:rowOff>76201</xdr:rowOff>
    </xdr:to>
    <xdr:sp macro="" textlink="">
      <xdr:nvSpPr>
        <xdr:cNvPr id="18823" name="Object 16" hidden="1">
          <a:extLst>
            <a:ext uri="{FF2B5EF4-FFF2-40B4-BE49-F238E27FC236}">
              <a16:creationId xmlns:a16="http://schemas.microsoft.com/office/drawing/2014/main" id="{CD5327E1-1A46-7041-89B8-1C001F0DDB08}"/>
            </a:ext>
          </a:extLst>
        </xdr:cNvPr>
        <xdr:cNvSpPr>
          <a:spLocks noChangeArrowheads="1"/>
        </xdr:cNvSpPr>
      </xdr:nvSpPr>
      <xdr:spPr bwMode="auto">
        <a:xfrm>
          <a:off x="3581400" y="23228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68</xdr:row>
      <xdr:rowOff>0</xdr:rowOff>
    </xdr:from>
    <xdr:to>
      <xdr:col>4</xdr:col>
      <xdr:colOff>469900</xdr:colOff>
      <xdr:row>69</xdr:row>
      <xdr:rowOff>50801</xdr:rowOff>
    </xdr:to>
    <xdr:sp macro="" textlink="">
      <xdr:nvSpPr>
        <xdr:cNvPr id="18824" name="Object 16" hidden="1">
          <a:extLst>
            <a:ext uri="{FF2B5EF4-FFF2-40B4-BE49-F238E27FC236}">
              <a16:creationId xmlns:a16="http://schemas.microsoft.com/office/drawing/2014/main" id="{1D3F69BD-362B-3846-8975-AC3657AA88D4}"/>
            </a:ext>
          </a:extLst>
        </xdr:cNvPr>
        <xdr:cNvSpPr>
          <a:spLocks noChangeArrowheads="1"/>
        </xdr:cNvSpPr>
      </xdr:nvSpPr>
      <xdr:spPr bwMode="auto">
        <a:xfrm>
          <a:off x="3581400" y="23228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68</xdr:row>
      <xdr:rowOff>0</xdr:rowOff>
    </xdr:from>
    <xdr:to>
      <xdr:col>4</xdr:col>
      <xdr:colOff>469900</xdr:colOff>
      <xdr:row>69</xdr:row>
      <xdr:rowOff>76201</xdr:rowOff>
    </xdr:to>
    <xdr:sp macro="" textlink="">
      <xdr:nvSpPr>
        <xdr:cNvPr id="18825" name="Object 16" hidden="1">
          <a:extLst>
            <a:ext uri="{FF2B5EF4-FFF2-40B4-BE49-F238E27FC236}">
              <a16:creationId xmlns:a16="http://schemas.microsoft.com/office/drawing/2014/main" id="{7F6A4D5D-683D-0843-B605-C36EBD09F50D}"/>
            </a:ext>
          </a:extLst>
        </xdr:cNvPr>
        <xdr:cNvSpPr>
          <a:spLocks noChangeArrowheads="1"/>
        </xdr:cNvSpPr>
      </xdr:nvSpPr>
      <xdr:spPr bwMode="auto">
        <a:xfrm>
          <a:off x="3581400" y="23228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68</xdr:row>
      <xdr:rowOff>0</xdr:rowOff>
    </xdr:from>
    <xdr:to>
      <xdr:col>4</xdr:col>
      <xdr:colOff>469900</xdr:colOff>
      <xdr:row>69</xdr:row>
      <xdr:rowOff>50801</xdr:rowOff>
    </xdr:to>
    <xdr:sp macro="" textlink="">
      <xdr:nvSpPr>
        <xdr:cNvPr id="18826" name="Object 16" hidden="1">
          <a:extLst>
            <a:ext uri="{FF2B5EF4-FFF2-40B4-BE49-F238E27FC236}">
              <a16:creationId xmlns:a16="http://schemas.microsoft.com/office/drawing/2014/main" id="{7BEE6F95-238E-1640-AA9F-9D7EA47193C6}"/>
            </a:ext>
          </a:extLst>
        </xdr:cNvPr>
        <xdr:cNvSpPr>
          <a:spLocks noChangeArrowheads="1"/>
        </xdr:cNvSpPr>
      </xdr:nvSpPr>
      <xdr:spPr bwMode="auto">
        <a:xfrm>
          <a:off x="3581400" y="23228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68</xdr:row>
      <xdr:rowOff>0</xdr:rowOff>
    </xdr:from>
    <xdr:to>
      <xdr:col>2</xdr:col>
      <xdr:colOff>1066800</xdr:colOff>
      <xdr:row>69</xdr:row>
      <xdr:rowOff>76201</xdr:rowOff>
    </xdr:to>
    <xdr:sp macro="" textlink="">
      <xdr:nvSpPr>
        <xdr:cNvPr id="18827" name="Object 16" hidden="1">
          <a:extLst>
            <a:ext uri="{FF2B5EF4-FFF2-40B4-BE49-F238E27FC236}">
              <a16:creationId xmlns:a16="http://schemas.microsoft.com/office/drawing/2014/main" id="{11EF1A3A-071E-2541-9FD7-4F397813F87B}"/>
            </a:ext>
          </a:extLst>
        </xdr:cNvPr>
        <xdr:cNvSpPr>
          <a:spLocks noChangeArrowheads="1"/>
        </xdr:cNvSpPr>
      </xdr:nvSpPr>
      <xdr:spPr bwMode="auto">
        <a:xfrm>
          <a:off x="457200" y="23228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68</xdr:row>
      <xdr:rowOff>0</xdr:rowOff>
    </xdr:from>
    <xdr:to>
      <xdr:col>2</xdr:col>
      <xdr:colOff>1066800</xdr:colOff>
      <xdr:row>69</xdr:row>
      <xdr:rowOff>50801</xdr:rowOff>
    </xdr:to>
    <xdr:sp macro="" textlink="">
      <xdr:nvSpPr>
        <xdr:cNvPr id="18828" name="Object 16" hidden="1">
          <a:extLst>
            <a:ext uri="{FF2B5EF4-FFF2-40B4-BE49-F238E27FC236}">
              <a16:creationId xmlns:a16="http://schemas.microsoft.com/office/drawing/2014/main" id="{59979E1D-0DD8-3646-8CA5-13CB897A8FAB}"/>
            </a:ext>
          </a:extLst>
        </xdr:cNvPr>
        <xdr:cNvSpPr>
          <a:spLocks noChangeArrowheads="1"/>
        </xdr:cNvSpPr>
      </xdr:nvSpPr>
      <xdr:spPr bwMode="auto">
        <a:xfrm>
          <a:off x="457200" y="23228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68</xdr:row>
      <xdr:rowOff>0</xdr:rowOff>
    </xdr:from>
    <xdr:to>
      <xdr:col>2</xdr:col>
      <xdr:colOff>1066800</xdr:colOff>
      <xdr:row>69</xdr:row>
      <xdr:rowOff>76201</xdr:rowOff>
    </xdr:to>
    <xdr:sp macro="" textlink="">
      <xdr:nvSpPr>
        <xdr:cNvPr id="18829" name="Object 16" hidden="1">
          <a:extLst>
            <a:ext uri="{FF2B5EF4-FFF2-40B4-BE49-F238E27FC236}">
              <a16:creationId xmlns:a16="http://schemas.microsoft.com/office/drawing/2014/main" id="{FB9CDF39-FA72-4C46-91D0-C4472B612FBF}"/>
            </a:ext>
          </a:extLst>
        </xdr:cNvPr>
        <xdr:cNvSpPr>
          <a:spLocks noChangeArrowheads="1"/>
        </xdr:cNvSpPr>
      </xdr:nvSpPr>
      <xdr:spPr bwMode="auto">
        <a:xfrm>
          <a:off x="457200" y="23228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68</xdr:row>
      <xdr:rowOff>0</xdr:rowOff>
    </xdr:from>
    <xdr:to>
      <xdr:col>2</xdr:col>
      <xdr:colOff>1066800</xdr:colOff>
      <xdr:row>69</xdr:row>
      <xdr:rowOff>50801</xdr:rowOff>
    </xdr:to>
    <xdr:sp macro="" textlink="">
      <xdr:nvSpPr>
        <xdr:cNvPr id="18830" name="Object 16" hidden="1">
          <a:extLst>
            <a:ext uri="{FF2B5EF4-FFF2-40B4-BE49-F238E27FC236}">
              <a16:creationId xmlns:a16="http://schemas.microsoft.com/office/drawing/2014/main" id="{C396B25B-AF46-B74E-8E0F-59332B5AD227}"/>
            </a:ext>
          </a:extLst>
        </xdr:cNvPr>
        <xdr:cNvSpPr>
          <a:spLocks noChangeArrowheads="1"/>
        </xdr:cNvSpPr>
      </xdr:nvSpPr>
      <xdr:spPr bwMode="auto">
        <a:xfrm>
          <a:off x="457200" y="23228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68</xdr:row>
      <xdr:rowOff>0</xdr:rowOff>
    </xdr:from>
    <xdr:to>
      <xdr:col>2</xdr:col>
      <xdr:colOff>711200</xdr:colOff>
      <xdr:row>69</xdr:row>
      <xdr:rowOff>76201</xdr:rowOff>
    </xdr:to>
    <xdr:sp macro="" textlink="">
      <xdr:nvSpPr>
        <xdr:cNvPr id="18831" name="Object 16" hidden="1">
          <a:extLst>
            <a:ext uri="{FF2B5EF4-FFF2-40B4-BE49-F238E27FC236}">
              <a16:creationId xmlns:a16="http://schemas.microsoft.com/office/drawing/2014/main" id="{AF3F8C6C-2E43-6142-9C5B-C77F10241328}"/>
            </a:ext>
          </a:extLst>
        </xdr:cNvPr>
        <xdr:cNvSpPr>
          <a:spLocks noChangeArrowheads="1"/>
        </xdr:cNvSpPr>
      </xdr:nvSpPr>
      <xdr:spPr bwMode="auto">
        <a:xfrm>
          <a:off x="-2489200" y="23228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68</xdr:row>
      <xdr:rowOff>0</xdr:rowOff>
    </xdr:from>
    <xdr:to>
      <xdr:col>2</xdr:col>
      <xdr:colOff>711200</xdr:colOff>
      <xdr:row>69</xdr:row>
      <xdr:rowOff>50801</xdr:rowOff>
    </xdr:to>
    <xdr:sp macro="" textlink="">
      <xdr:nvSpPr>
        <xdr:cNvPr id="18832" name="Object 16" hidden="1">
          <a:extLst>
            <a:ext uri="{FF2B5EF4-FFF2-40B4-BE49-F238E27FC236}">
              <a16:creationId xmlns:a16="http://schemas.microsoft.com/office/drawing/2014/main" id="{3F8883B6-0603-914F-BCDB-E2324C2724F6}"/>
            </a:ext>
          </a:extLst>
        </xdr:cNvPr>
        <xdr:cNvSpPr>
          <a:spLocks noChangeArrowheads="1"/>
        </xdr:cNvSpPr>
      </xdr:nvSpPr>
      <xdr:spPr bwMode="auto">
        <a:xfrm>
          <a:off x="-2489200" y="23228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68</xdr:row>
      <xdr:rowOff>0</xdr:rowOff>
    </xdr:from>
    <xdr:to>
      <xdr:col>4</xdr:col>
      <xdr:colOff>469900</xdr:colOff>
      <xdr:row>69</xdr:row>
      <xdr:rowOff>76201</xdr:rowOff>
    </xdr:to>
    <xdr:sp macro="" textlink="">
      <xdr:nvSpPr>
        <xdr:cNvPr id="18833" name="Object 16" hidden="1">
          <a:extLst>
            <a:ext uri="{FF2B5EF4-FFF2-40B4-BE49-F238E27FC236}">
              <a16:creationId xmlns:a16="http://schemas.microsoft.com/office/drawing/2014/main" id="{4DB0CBE5-939F-9F42-B089-0BA669FC76AC}"/>
            </a:ext>
          </a:extLst>
        </xdr:cNvPr>
        <xdr:cNvSpPr>
          <a:spLocks noChangeArrowheads="1"/>
        </xdr:cNvSpPr>
      </xdr:nvSpPr>
      <xdr:spPr bwMode="auto">
        <a:xfrm>
          <a:off x="3581400" y="23228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69</xdr:row>
      <xdr:rowOff>114300</xdr:rowOff>
    </xdr:from>
    <xdr:to>
      <xdr:col>4</xdr:col>
      <xdr:colOff>469900</xdr:colOff>
      <xdr:row>70</xdr:row>
      <xdr:rowOff>165099</xdr:rowOff>
    </xdr:to>
    <xdr:sp macro="" textlink="">
      <xdr:nvSpPr>
        <xdr:cNvPr id="18834" name="Object 16" hidden="1">
          <a:extLst>
            <a:ext uri="{FF2B5EF4-FFF2-40B4-BE49-F238E27FC236}">
              <a16:creationId xmlns:a16="http://schemas.microsoft.com/office/drawing/2014/main" id="{95551560-0E15-FD49-8D66-EE10BE66E45F}"/>
            </a:ext>
          </a:extLst>
        </xdr:cNvPr>
        <xdr:cNvSpPr>
          <a:spLocks noChangeArrowheads="1"/>
        </xdr:cNvSpPr>
      </xdr:nvSpPr>
      <xdr:spPr bwMode="auto">
        <a:xfrm>
          <a:off x="3581400" y="23533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68</xdr:row>
      <xdr:rowOff>0</xdr:rowOff>
    </xdr:from>
    <xdr:to>
      <xdr:col>4</xdr:col>
      <xdr:colOff>469900</xdr:colOff>
      <xdr:row>69</xdr:row>
      <xdr:rowOff>50801</xdr:rowOff>
    </xdr:to>
    <xdr:sp macro="" textlink="">
      <xdr:nvSpPr>
        <xdr:cNvPr id="18835" name="Object 16" hidden="1">
          <a:extLst>
            <a:ext uri="{FF2B5EF4-FFF2-40B4-BE49-F238E27FC236}">
              <a16:creationId xmlns:a16="http://schemas.microsoft.com/office/drawing/2014/main" id="{5721B271-06DB-0848-B7CD-6B48BC89F772}"/>
            </a:ext>
          </a:extLst>
        </xdr:cNvPr>
        <xdr:cNvSpPr>
          <a:spLocks noChangeArrowheads="1"/>
        </xdr:cNvSpPr>
      </xdr:nvSpPr>
      <xdr:spPr bwMode="auto">
        <a:xfrm>
          <a:off x="3581400" y="23228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36" name="Object 16" hidden="1">
          <a:extLst>
            <a:ext uri="{FF2B5EF4-FFF2-40B4-BE49-F238E27FC236}">
              <a16:creationId xmlns:a16="http://schemas.microsoft.com/office/drawing/2014/main" id="{97181808-2FFB-3346-B9C4-337DE4FF92BE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37" name="Object 16" hidden="1">
          <a:extLst>
            <a:ext uri="{FF2B5EF4-FFF2-40B4-BE49-F238E27FC236}">
              <a16:creationId xmlns:a16="http://schemas.microsoft.com/office/drawing/2014/main" id="{A39C149E-201D-CC4A-AC66-963CBE11CA25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38" name="Object 16" hidden="1">
          <a:extLst>
            <a:ext uri="{FF2B5EF4-FFF2-40B4-BE49-F238E27FC236}">
              <a16:creationId xmlns:a16="http://schemas.microsoft.com/office/drawing/2014/main" id="{AF5FCDA4-0081-3B45-B967-01F41CD0FCE8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39" name="Object 16" hidden="1">
          <a:extLst>
            <a:ext uri="{FF2B5EF4-FFF2-40B4-BE49-F238E27FC236}">
              <a16:creationId xmlns:a16="http://schemas.microsoft.com/office/drawing/2014/main" id="{C68B4171-BCF2-E048-A0D0-4B4D16040A88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8840" name="Object 16" hidden="1">
          <a:extLst>
            <a:ext uri="{FF2B5EF4-FFF2-40B4-BE49-F238E27FC236}">
              <a16:creationId xmlns:a16="http://schemas.microsoft.com/office/drawing/2014/main" id="{C0A9AA4B-7937-E342-8BBE-B402D350135F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8841" name="Object 16" hidden="1">
          <a:extLst>
            <a:ext uri="{FF2B5EF4-FFF2-40B4-BE49-F238E27FC236}">
              <a16:creationId xmlns:a16="http://schemas.microsoft.com/office/drawing/2014/main" id="{48AD6D64-C7E2-B548-AA32-BF2FCE9B8FD1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8842" name="Object 16" hidden="1">
          <a:extLst>
            <a:ext uri="{FF2B5EF4-FFF2-40B4-BE49-F238E27FC236}">
              <a16:creationId xmlns:a16="http://schemas.microsoft.com/office/drawing/2014/main" id="{9CAE95EA-BF84-184F-BF78-1EC887C7A569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8843" name="Object 16" hidden="1">
          <a:extLst>
            <a:ext uri="{FF2B5EF4-FFF2-40B4-BE49-F238E27FC236}">
              <a16:creationId xmlns:a16="http://schemas.microsoft.com/office/drawing/2014/main" id="{8CBA7767-AEC6-994B-90AA-39E1D99C7A8A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0</xdr:rowOff>
    </xdr:from>
    <xdr:to>
      <xdr:col>4</xdr:col>
      <xdr:colOff>469900</xdr:colOff>
      <xdr:row>75</xdr:row>
      <xdr:rowOff>63499</xdr:rowOff>
    </xdr:to>
    <xdr:sp macro="" textlink="">
      <xdr:nvSpPr>
        <xdr:cNvPr id="18844" name="Object 16" hidden="1">
          <a:extLst>
            <a:ext uri="{FF2B5EF4-FFF2-40B4-BE49-F238E27FC236}">
              <a16:creationId xmlns:a16="http://schemas.microsoft.com/office/drawing/2014/main" id="{2D476447-24AC-D44D-80A8-285B96F0188B}"/>
            </a:ext>
          </a:extLst>
        </xdr:cNvPr>
        <xdr:cNvSpPr>
          <a:spLocks noChangeArrowheads="1"/>
        </xdr:cNvSpPr>
      </xdr:nvSpPr>
      <xdr:spPr bwMode="auto">
        <a:xfrm>
          <a:off x="3581400" y="24371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0</xdr:rowOff>
    </xdr:from>
    <xdr:to>
      <xdr:col>4</xdr:col>
      <xdr:colOff>469900</xdr:colOff>
      <xdr:row>75</xdr:row>
      <xdr:rowOff>63499</xdr:rowOff>
    </xdr:to>
    <xdr:sp macro="" textlink="">
      <xdr:nvSpPr>
        <xdr:cNvPr id="18845" name="Object 16" hidden="1">
          <a:extLst>
            <a:ext uri="{FF2B5EF4-FFF2-40B4-BE49-F238E27FC236}">
              <a16:creationId xmlns:a16="http://schemas.microsoft.com/office/drawing/2014/main" id="{889EB6BC-8BDA-2047-B5A9-0B419EB9712C}"/>
            </a:ext>
          </a:extLst>
        </xdr:cNvPr>
        <xdr:cNvSpPr>
          <a:spLocks noChangeArrowheads="1"/>
        </xdr:cNvSpPr>
      </xdr:nvSpPr>
      <xdr:spPr bwMode="auto">
        <a:xfrm>
          <a:off x="3581400" y="24371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0</xdr:rowOff>
    </xdr:from>
    <xdr:to>
      <xdr:col>4</xdr:col>
      <xdr:colOff>469900</xdr:colOff>
      <xdr:row>75</xdr:row>
      <xdr:rowOff>63499</xdr:rowOff>
    </xdr:to>
    <xdr:sp macro="" textlink="">
      <xdr:nvSpPr>
        <xdr:cNvPr id="18846" name="Object 16" hidden="1">
          <a:extLst>
            <a:ext uri="{FF2B5EF4-FFF2-40B4-BE49-F238E27FC236}">
              <a16:creationId xmlns:a16="http://schemas.microsoft.com/office/drawing/2014/main" id="{D56E0DA2-4DB0-9949-9206-08533104ACE6}"/>
            </a:ext>
          </a:extLst>
        </xdr:cNvPr>
        <xdr:cNvSpPr>
          <a:spLocks noChangeArrowheads="1"/>
        </xdr:cNvSpPr>
      </xdr:nvSpPr>
      <xdr:spPr bwMode="auto">
        <a:xfrm>
          <a:off x="3581400" y="24371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0</xdr:rowOff>
    </xdr:from>
    <xdr:to>
      <xdr:col>4</xdr:col>
      <xdr:colOff>469900</xdr:colOff>
      <xdr:row>75</xdr:row>
      <xdr:rowOff>63499</xdr:rowOff>
    </xdr:to>
    <xdr:sp macro="" textlink="">
      <xdr:nvSpPr>
        <xdr:cNvPr id="18847" name="Object 16" hidden="1">
          <a:extLst>
            <a:ext uri="{FF2B5EF4-FFF2-40B4-BE49-F238E27FC236}">
              <a16:creationId xmlns:a16="http://schemas.microsoft.com/office/drawing/2014/main" id="{0F12DBAE-DBE0-084D-9010-F4CF4B1FDFD6}"/>
            </a:ext>
          </a:extLst>
        </xdr:cNvPr>
        <xdr:cNvSpPr>
          <a:spLocks noChangeArrowheads="1"/>
        </xdr:cNvSpPr>
      </xdr:nvSpPr>
      <xdr:spPr bwMode="auto">
        <a:xfrm>
          <a:off x="3581400" y="243713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457200</xdr:colOff>
      <xdr:row>72</xdr:row>
      <xdr:rowOff>63499</xdr:rowOff>
    </xdr:to>
    <xdr:sp macro="" textlink="">
      <xdr:nvSpPr>
        <xdr:cNvPr id="18848" name="Object 16" hidden="1">
          <a:extLst>
            <a:ext uri="{FF2B5EF4-FFF2-40B4-BE49-F238E27FC236}">
              <a16:creationId xmlns:a16="http://schemas.microsoft.com/office/drawing/2014/main" id="{2681478D-40E3-8048-9B7C-9420390904C3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469900</xdr:colOff>
      <xdr:row>72</xdr:row>
      <xdr:rowOff>63499</xdr:rowOff>
    </xdr:to>
    <xdr:sp macro="" textlink="">
      <xdr:nvSpPr>
        <xdr:cNvPr id="18849" name="Object 16" hidden="1">
          <a:extLst>
            <a:ext uri="{FF2B5EF4-FFF2-40B4-BE49-F238E27FC236}">
              <a16:creationId xmlns:a16="http://schemas.microsoft.com/office/drawing/2014/main" id="{EEE21D5E-2984-3C40-B5B8-7A8C308A1FB8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0" name="Object 16" hidden="1">
          <a:extLst>
            <a:ext uri="{FF2B5EF4-FFF2-40B4-BE49-F238E27FC236}">
              <a16:creationId xmlns:a16="http://schemas.microsoft.com/office/drawing/2014/main" id="{65F3202F-781D-FC42-9AB8-932D64A5A2E7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1" name="Object 16" hidden="1">
          <a:extLst>
            <a:ext uri="{FF2B5EF4-FFF2-40B4-BE49-F238E27FC236}">
              <a16:creationId xmlns:a16="http://schemas.microsoft.com/office/drawing/2014/main" id="{6B727AFB-E53C-124E-8E51-9E0D597B0AD9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2" name="Object 16" hidden="1">
          <a:extLst>
            <a:ext uri="{FF2B5EF4-FFF2-40B4-BE49-F238E27FC236}">
              <a16:creationId xmlns:a16="http://schemas.microsoft.com/office/drawing/2014/main" id="{B5C799B4-B99E-EC48-8582-5309039C7041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3" name="Object 16" hidden="1">
          <a:extLst>
            <a:ext uri="{FF2B5EF4-FFF2-40B4-BE49-F238E27FC236}">
              <a16:creationId xmlns:a16="http://schemas.microsoft.com/office/drawing/2014/main" id="{A71992E6-40F2-BF4A-AFE6-989D5E4CC90D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4" name="Object 16" hidden="1">
          <a:extLst>
            <a:ext uri="{FF2B5EF4-FFF2-40B4-BE49-F238E27FC236}">
              <a16:creationId xmlns:a16="http://schemas.microsoft.com/office/drawing/2014/main" id="{D70C6B34-0540-C244-B0F6-16628C247216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5" name="Object 16" hidden="1">
          <a:extLst>
            <a:ext uri="{FF2B5EF4-FFF2-40B4-BE49-F238E27FC236}">
              <a16:creationId xmlns:a16="http://schemas.microsoft.com/office/drawing/2014/main" id="{B80BBE20-2F9F-3D4C-9994-CE80CD315800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6" name="Object 16" hidden="1">
          <a:extLst>
            <a:ext uri="{FF2B5EF4-FFF2-40B4-BE49-F238E27FC236}">
              <a16:creationId xmlns:a16="http://schemas.microsoft.com/office/drawing/2014/main" id="{51F2CD1F-1D51-304B-8EDD-3F9A0296E6E5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857" name="Object 16" hidden="1">
          <a:extLst>
            <a:ext uri="{FF2B5EF4-FFF2-40B4-BE49-F238E27FC236}">
              <a16:creationId xmlns:a16="http://schemas.microsoft.com/office/drawing/2014/main" id="{69CA7180-78BE-854A-B65E-6902BF177B84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1143000</xdr:colOff>
      <xdr:row>72</xdr:row>
      <xdr:rowOff>177799</xdr:rowOff>
    </xdr:to>
    <xdr:sp macro="" textlink="">
      <xdr:nvSpPr>
        <xdr:cNvPr id="18858" name="Object 16" hidden="1">
          <a:extLst>
            <a:ext uri="{FF2B5EF4-FFF2-40B4-BE49-F238E27FC236}">
              <a16:creationId xmlns:a16="http://schemas.microsoft.com/office/drawing/2014/main" id="{EDB94825-1069-6A49-92E2-65FFBCFCA00A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76199</xdr:rowOff>
    </xdr:to>
    <xdr:sp macro="" textlink="">
      <xdr:nvSpPr>
        <xdr:cNvPr id="18859" name="Object 16" hidden="1">
          <a:extLst>
            <a:ext uri="{FF2B5EF4-FFF2-40B4-BE49-F238E27FC236}">
              <a16:creationId xmlns:a16="http://schemas.microsoft.com/office/drawing/2014/main" id="{B5DCFD49-DF0D-6E47-8755-9C3EECD1F4D9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50799</xdr:rowOff>
    </xdr:to>
    <xdr:sp macro="" textlink="">
      <xdr:nvSpPr>
        <xdr:cNvPr id="18860" name="Object 16" hidden="1">
          <a:extLst>
            <a:ext uri="{FF2B5EF4-FFF2-40B4-BE49-F238E27FC236}">
              <a16:creationId xmlns:a16="http://schemas.microsoft.com/office/drawing/2014/main" id="{1929690B-29FD-1544-8251-FD2C2FE8FFBA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861" name="Object 16" hidden="1">
          <a:extLst>
            <a:ext uri="{FF2B5EF4-FFF2-40B4-BE49-F238E27FC236}">
              <a16:creationId xmlns:a16="http://schemas.microsoft.com/office/drawing/2014/main" id="{55237B02-61A7-9142-BC6B-E9A6694A3A22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862" name="Object 16" hidden="1">
          <a:extLst>
            <a:ext uri="{FF2B5EF4-FFF2-40B4-BE49-F238E27FC236}">
              <a16:creationId xmlns:a16="http://schemas.microsoft.com/office/drawing/2014/main" id="{DACDA916-3482-454F-81F4-431391397249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863" name="Object 16" hidden="1">
          <a:extLst>
            <a:ext uri="{FF2B5EF4-FFF2-40B4-BE49-F238E27FC236}">
              <a16:creationId xmlns:a16="http://schemas.microsoft.com/office/drawing/2014/main" id="{3CDC5FEF-9950-F444-8A97-6B0F8E7D6CE0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864" name="Object 16" hidden="1">
          <a:extLst>
            <a:ext uri="{FF2B5EF4-FFF2-40B4-BE49-F238E27FC236}">
              <a16:creationId xmlns:a16="http://schemas.microsoft.com/office/drawing/2014/main" id="{EF127CC6-CA12-DA4C-A5AB-3D9546F43CEE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865" name="Object 16" hidden="1">
          <a:extLst>
            <a:ext uri="{FF2B5EF4-FFF2-40B4-BE49-F238E27FC236}">
              <a16:creationId xmlns:a16="http://schemas.microsoft.com/office/drawing/2014/main" id="{47CD8D84-0BFE-A24D-9B53-AD075D97F33E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866" name="Object 16" hidden="1">
          <a:extLst>
            <a:ext uri="{FF2B5EF4-FFF2-40B4-BE49-F238E27FC236}">
              <a16:creationId xmlns:a16="http://schemas.microsoft.com/office/drawing/2014/main" id="{9C9D3BEB-B710-1149-952A-5395035A00E0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1143000</xdr:colOff>
      <xdr:row>71</xdr:row>
      <xdr:rowOff>177801</xdr:rowOff>
    </xdr:to>
    <xdr:sp macro="" textlink="">
      <xdr:nvSpPr>
        <xdr:cNvPr id="18867" name="Object 16" hidden="1">
          <a:extLst>
            <a:ext uri="{FF2B5EF4-FFF2-40B4-BE49-F238E27FC236}">
              <a16:creationId xmlns:a16="http://schemas.microsoft.com/office/drawing/2014/main" id="{B579C033-13FC-6643-9068-EC76E85DFC86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1143000</xdr:colOff>
      <xdr:row>71</xdr:row>
      <xdr:rowOff>76201</xdr:rowOff>
    </xdr:to>
    <xdr:sp macro="" textlink="">
      <xdr:nvSpPr>
        <xdr:cNvPr id="18868" name="Object 16" hidden="1">
          <a:extLst>
            <a:ext uri="{FF2B5EF4-FFF2-40B4-BE49-F238E27FC236}">
              <a16:creationId xmlns:a16="http://schemas.microsoft.com/office/drawing/2014/main" id="{8D48F6F2-2D16-E246-8A3A-B0C86095ECB4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1143000</xdr:colOff>
      <xdr:row>71</xdr:row>
      <xdr:rowOff>50801</xdr:rowOff>
    </xdr:to>
    <xdr:sp macro="" textlink="">
      <xdr:nvSpPr>
        <xdr:cNvPr id="18869" name="Object 16" hidden="1">
          <a:extLst>
            <a:ext uri="{FF2B5EF4-FFF2-40B4-BE49-F238E27FC236}">
              <a16:creationId xmlns:a16="http://schemas.microsoft.com/office/drawing/2014/main" id="{CE5CECB9-3277-6649-903F-B8BAC13578DC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870" name="Object 16" hidden="1">
          <a:extLst>
            <a:ext uri="{FF2B5EF4-FFF2-40B4-BE49-F238E27FC236}">
              <a16:creationId xmlns:a16="http://schemas.microsoft.com/office/drawing/2014/main" id="{FCEE32D5-4E6E-BA4F-8EEA-19637CFB087B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871" name="Object 16" hidden="1">
          <a:extLst>
            <a:ext uri="{FF2B5EF4-FFF2-40B4-BE49-F238E27FC236}">
              <a16:creationId xmlns:a16="http://schemas.microsoft.com/office/drawing/2014/main" id="{CC9132BC-3D22-2942-B549-3ED04A5C7061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72" name="Object 16" hidden="1">
          <a:extLst>
            <a:ext uri="{FF2B5EF4-FFF2-40B4-BE49-F238E27FC236}">
              <a16:creationId xmlns:a16="http://schemas.microsoft.com/office/drawing/2014/main" id="{806DBC97-4B89-2845-A38C-3A59F477B10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73" name="Object 16" hidden="1">
          <a:extLst>
            <a:ext uri="{FF2B5EF4-FFF2-40B4-BE49-F238E27FC236}">
              <a16:creationId xmlns:a16="http://schemas.microsoft.com/office/drawing/2014/main" id="{66AB1E3D-F15C-9B43-8314-470F592AB096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874" name="Object 16" hidden="1">
          <a:extLst>
            <a:ext uri="{FF2B5EF4-FFF2-40B4-BE49-F238E27FC236}">
              <a16:creationId xmlns:a16="http://schemas.microsoft.com/office/drawing/2014/main" id="{ECD509C9-2A8D-9541-954A-7DE84EF7BE23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875" name="Object 16" hidden="1">
          <a:extLst>
            <a:ext uri="{FF2B5EF4-FFF2-40B4-BE49-F238E27FC236}">
              <a16:creationId xmlns:a16="http://schemas.microsoft.com/office/drawing/2014/main" id="{D568E280-3782-E646-ACB6-0C6B1B87E116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876" name="Object 16" hidden="1">
          <a:extLst>
            <a:ext uri="{FF2B5EF4-FFF2-40B4-BE49-F238E27FC236}">
              <a16:creationId xmlns:a16="http://schemas.microsoft.com/office/drawing/2014/main" id="{7E319F50-3ABE-CF49-94E2-34E9E43CEC06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877" name="Object 16" hidden="1">
          <a:extLst>
            <a:ext uri="{FF2B5EF4-FFF2-40B4-BE49-F238E27FC236}">
              <a16:creationId xmlns:a16="http://schemas.microsoft.com/office/drawing/2014/main" id="{9B40CD43-20FD-9E40-A1E8-A7FBC9D73107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878" name="Object 16" hidden="1">
          <a:extLst>
            <a:ext uri="{FF2B5EF4-FFF2-40B4-BE49-F238E27FC236}">
              <a16:creationId xmlns:a16="http://schemas.microsoft.com/office/drawing/2014/main" id="{357B7A5B-FB67-5A4E-9B88-8ED2D1CADB45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879" name="Object 16" hidden="1">
          <a:extLst>
            <a:ext uri="{FF2B5EF4-FFF2-40B4-BE49-F238E27FC236}">
              <a16:creationId xmlns:a16="http://schemas.microsoft.com/office/drawing/2014/main" id="{9B987AEE-0DED-DB40-900A-AACDF778C60B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880" name="Object 16" hidden="1">
          <a:extLst>
            <a:ext uri="{FF2B5EF4-FFF2-40B4-BE49-F238E27FC236}">
              <a16:creationId xmlns:a16="http://schemas.microsoft.com/office/drawing/2014/main" id="{A5BB5CDF-4A56-6043-9B44-6C1B52373C00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881" name="Object 16" hidden="1">
          <a:extLst>
            <a:ext uri="{FF2B5EF4-FFF2-40B4-BE49-F238E27FC236}">
              <a16:creationId xmlns:a16="http://schemas.microsoft.com/office/drawing/2014/main" id="{47CDD695-B491-C442-8B90-8D0857FB958C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82" name="Object 16" hidden="1">
          <a:extLst>
            <a:ext uri="{FF2B5EF4-FFF2-40B4-BE49-F238E27FC236}">
              <a16:creationId xmlns:a16="http://schemas.microsoft.com/office/drawing/2014/main" id="{A3A7AFC1-AF78-3E46-98F4-1A0C502DAA1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83" name="Object 16" hidden="1">
          <a:extLst>
            <a:ext uri="{FF2B5EF4-FFF2-40B4-BE49-F238E27FC236}">
              <a16:creationId xmlns:a16="http://schemas.microsoft.com/office/drawing/2014/main" id="{CC7A4A07-A5AF-C043-94F4-EA8F0AFE58A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84" name="Object 16" hidden="1">
          <a:extLst>
            <a:ext uri="{FF2B5EF4-FFF2-40B4-BE49-F238E27FC236}">
              <a16:creationId xmlns:a16="http://schemas.microsoft.com/office/drawing/2014/main" id="{55033721-69C9-4042-AB57-0F29625B151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85" name="Object 16" hidden="1">
          <a:extLst>
            <a:ext uri="{FF2B5EF4-FFF2-40B4-BE49-F238E27FC236}">
              <a16:creationId xmlns:a16="http://schemas.microsoft.com/office/drawing/2014/main" id="{E2DC2392-8172-074A-969D-CBB09E2C3FE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86" name="Object 16" hidden="1">
          <a:extLst>
            <a:ext uri="{FF2B5EF4-FFF2-40B4-BE49-F238E27FC236}">
              <a16:creationId xmlns:a16="http://schemas.microsoft.com/office/drawing/2014/main" id="{5E1A9B21-E02C-0E4C-8CA9-8D176C8EADC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87" name="Object 16" hidden="1">
          <a:extLst>
            <a:ext uri="{FF2B5EF4-FFF2-40B4-BE49-F238E27FC236}">
              <a16:creationId xmlns:a16="http://schemas.microsoft.com/office/drawing/2014/main" id="{55EF9F3A-AD6D-4E40-B0BC-3E26328019DB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88" name="Object 16" hidden="1">
          <a:extLst>
            <a:ext uri="{FF2B5EF4-FFF2-40B4-BE49-F238E27FC236}">
              <a16:creationId xmlns:a16="http://schemas.microsoft.com/office/drawing/2014/main" id="{010E935F-7A82-9D4C-B8E7-6B8E2E3D5E9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89" name="Object 16" hidden="1">
          <a:extLst>
            <a:ext uri="{FF2B5EF4-FFF2-40B4-BE49-F238E27FC236}">
              <a16:creationId xmlns:a16="http://schemas.microsoft.com/office/drawing/2014/main" id="{DAFD1661-0F96-5244-BB71-04E941A5111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90" name="Object 16" hidden="1">
          <a:extLst>
            <a:ext uri="{FF2B5EF4-FFF2-40B4-BE49-F238E27FC236}">
              <a16:creationId xmlns:a16="http://schemas.microsoft.com/office/drawing/2014/main" id="{AAFB8FDC-CE44-7645-9744-F52FC004ADA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91" name="Object 16" hidden="1">
          <a:extLst>
            <a:ext uri="{FF2B5EF4-FFF2-40B4-BE49-F238E27FC236}">
              <a16:creationId xmlns:a16="http://schemas.microsoft.com/office/drawing/2014/main" id="{3A133441-D819-4147-85C6-B8E0993A141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92" name="Object 16" hidden="1">
          <a:extLst>
            <a:ext uri="{FF2B5EF4-FFF2-40B4-BE49-F238E27FC236}">
              <a16:creationId xmlns:a16="http://schemas.microsoft.com/office/drawing/2014/main" id="{F2C22AEE-070F-BC40-AD95-56E0531885E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93" name="Object 16" hidden="1">
          <a:extLst>
            <a:ext uri="{FF2B5EF4-FFF2-40B4-BE49-F238E27FC236}">
              <a16:creationId xmlns:a16="http://schemas.microsoft.com/office/drawing/2014/main" id="{87DAE60E-78A0-1D40-BAF9-A348847CC3B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94" name="Object 16" hidden="1">
          <a:extLst>
            <a:ext uri="{FF2B5EF4-FFF2-40B4-BE49-F238E27FC236}">
              <a16:creationId xmlns:a16="http://schemas.microsoft.com/office/drawing/2014/main" id="{20C49992-0084-1841-8D7F-DCFFF8F7AC45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95" name="Object 16" hidden="1">
          <a:extLst>
            <a:ext uri="{FF2B5EF4-FFF2-40B4-BE49-F238E27FC236}">
              <a16:creationId xmlns:a16="http://schemas.microsoft.com/office/drawing/2014/main" id="{78EE1A7E-EC56-4346-BEC3-F62B0724CD8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96" name="Object 16" hidden="1">
          <a:extLst>
            <a:ext uri="{FF2B5EF4-FFF2-40B4-BE49-F238E27FC236}">
              <a16:creationId xmlns:a16="http://schemas.microsoft.com/office/drawing/2014/main" id="{F4938635-9811-6A4F-AD07-858755F8C25A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97" name="Object 16" hidden="1">
          <a:extLst>
            <a:ext uri="{FF2B5EF4-FFF2-40B4-BE49-F238E27FC236}">
              <a16:creationId xmlns:a16="http://schemas.microsoft.com/office/drawing/2014/main" id="{B3527B20-4ABB-234E-9FEA-5A59BD460B1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898" name="Object 16" hidden="1">
          <a:extLst>
            <a:ext uri="{FF2B5EF4-FFF2-40B4-BE49-F238E27FC236}">
              <a16:creationId xmlns:a16="http://schemas.microsoft.com/office/drawing/2014/main" id="{5E26DF15-8679-3643-B441-9572E0BCF729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899" name="Object 16" hidden="1">
          <a:extLst>
            <a:ext uri="{FF2B5EF4-FFF2-40B4-BE49-F238E27FC236}">
              <a16:creationId xmlns:a16="http://schemas.microsoft.com/office/drawing/2014/main" id="{772ED3B8-D79E-7B4E-9262-B933210793B5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00" name="Object 16" hidden="1">
          <a:extLst>
            <a:ext uri="{FF2B5EF4-FFF2-40B4-BE49-F238E27FC236}">
              <a16:creationId xmlns:a16="http://schemas.microsoft.com/office/drawing/2014/main" id="{27E00267-3E58-BF4B-8B1A-1A95F7FC9567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01" name="Object 16" hidden="1">
          <a:extLst>
            <a:ext uri="{FF2B5EF4-FFF2-40B4-BE49-F238E27FC236}">
              <a16:creationId xmlns:a16="http://schemas.microsoft.com/office/drawing/2014/main" id="{55C2A7BE-3700-B845-A519-9CF980F8802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02" name="Object 16" hidden="1">
          <a:extLst>
            <a:ext uri="{FF2B5EF4-FFF2-40B4-BE49-F238E27FC236}">
              <a16:creationId xmlns:a16="http://schemas.microsoft.com/office/drawing/2014/main" id="{C8B78F0C-E70A-0A43-9A72-02B8AB26FCF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03" name="Object 16" hidden="1">
          <a:extLst>
            <a:ext uri="{FF2B5EF4-FFF2-40B4-BE49-F238E27FC236}">
              <a16:creationId xmlns:a16="http://schemas.microsoft.com/office/drawing/2014/main" id="{3B456D50-B6D2-9B49-9376-3DEE425DD8A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1143000</xdr:colOff>
      <xdr:row>72</xdr:row>
      <xdr:rowOff>177799</xdr:rowOff>
    </xdr:to>
    <xdr:sp macro="" textlink="">
      <xdr:nvSpPr>
        <xdr:cNvPr id="18904" name="Object 16" hidden="1">
          <a:extLst>
            <a:ext uri="{FF2B5EF4-FFF2-40B4-BE49-F238E27FC236}">
              <a16:creationId xmlns:a16="http://schemas.microsoft.com/office/drawing/2014/main" id="{644B92E3-EF68-804A-B222-31EBB40B7855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76199</xdr:rowOff>
    </xdr:to>
    <xdr:sp macro="" textlink="">
      <xdr:nvSpPr>
        <xdr:cNvPr id="18905" name="Object 16" hidden="1">
          <a:extLst>
            <a:ext uri="{FF2B5EF4-FFF2-40B4-BE49-F238E27FC236}">
              <a16:creationId xmlns:a16="http://schemas.microsoft.com/office/drawing/2014/main" id="{D6E0123E-26AC-7345-B509-101A46019B3B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50799</xdr:rowOff>
    </xdr:to>
    <xdr:sp macro="" textlink="">
      <xdr:nvSpPr>
        <xdr:cNvPr id="18906" name="Object 16" hidden="1">
          <a:extLst>
            <a:ext uri="{FF2B5EF4-FFF2-40B4-BE49-F238E27FC236}">
              <a16:creationId xmlns:a16="http://schemas.microsoft.com/office/drawing/2014/main" id="{03813976-1DC3-2B44-BFDA-1668990CD8D4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07" name="Object 16" hidden="1">
          <a:extLst>
            <a:ext uri="{FF2B5EF4-FFF2-40B4-BE49-F238E27FC236}">
              <a16:creationId xmlns:a16="http://schemas.microsoft.com/office/drawing/2014/main" id="{419E42FE-8FC3-D844-ABE3-44B818165591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08" name="Object 16" hidden="1">
          <a:extLst>
            <a:ext uri="{FF2B5EF4-FFF2-40B4-BE49-F238E27FC236}">
              <a16:creationId xmlns:a16="http://schemas.microsoft.com/office/drawing/2014/main" id="{64C2BD84-76A2-824C-B02C-F26BF37B82F4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09" name="Object 16" hidden="1">
          <a:extLst>
            <a:ext uri="{FF2B5EF4-FFF2-40B4-BE49-F238E27FC236}">
              <a16:creationId xmlns:a16="http://schemas.microsoft.com/office/drawing/2014/main" id="{9248EA46-3B37-5941-B68B-B26BCB4AC93F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10" name="Object 16" hidden="1">
          <a:extLst>
            <a:ext uri="{FF2B5EF4-FFF2-40B4-BE49-F238E27FC236}">
              <a16:creationId xmlns:a16="http://schemas.microsoft.com/office/drawing/2014/main" id="{55566555-8877-1043-B3D2-D6FD7C7638A5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11" name="Object 16" hidden="1">
          <a:extLst>
            <a:ext uri="{FF2B5EF4-FFF2-40B4-BE49-F238E27FC236}">
              <a16:creationId xmlns:a16="http://schemas.microsoft.com/office/drawing/2014/main" id="{FB3253A4-E81C-1943-82A9-7C37F7C87CEE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12" name="Object 16" hidden="1">
          <a:extLst>
            <a:ext uri="{FF2B5EF4-FFF2-40B4-BE49-F238E27FC236}">
              <a16:creationId xmlns:a16="http://schemas.microsoft.com/office/drawing/2014/main" id="{CC5DC339-DD27-3E48-BB86-877CD79A6CE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13" name="Object 16" hidden="1">
          <a:extLst>
            <a:ext uri="{FF2B5EF4-FFF2-40B4-BE49-F238E27FC236}">
              <a16:creationId xmlns:a16="http://schemas.microsoft.com/office/drawing/2014/main" id="{1CE242A9-70B7-5C4F-96AD-CD36FA243CCA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14" name="Object 16" hidden="1">
          <a:extLst>
            <a:ext uri="{FF2B5EF4-FFF2-40B4-BE49-F238E27FC236}">
              <a16:creationId xmlns:a16="http://schemas.microsoft.com/office/drawing/2014/main" id="{CF0BED27-E192-DC41-8F91-9A71DE514A2F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15" name="Object 16" hidden="1">
          <a:extLst>
            <a:ext uri="{FF2B5EF4-FFF2-40B4-BE49-F238E27FC236}">
              <a16:creationId xmlns:a16="http://schemas.microsoft.com/office/drawing/2014/main" id="{3975A2EA-5B7A-8F48-8585-27F5B6263103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16" name="Object 16" hidden="1">
          <a:extLst>
            <a:ext uri="{FF2B5EF4-FFF2-40B4-BE49-F238E27FC236}">
              <a16:creationId xmlns:a16="http://schemas.microsoft.com/office/drawing/2014/main" id="{DB76CD82-983A-8B4F-B432-5C227FDDFB64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17" name="Object 16" hidden="1">
          <a:extLst>
            <a:ext uri="{FF2B5EF4-FFF2-40B4-BE49-F238E27FC236}">
              <a16:creationId xmlns:a16="http://schemas.microsoft.com/office/drawing/2014/main" id="{244B2D5E-C564-FF4C-A39D-D12794A4F3C3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18" name="Object 16" hidden="1">
          <a:extLst>
            <a:ext uri="{FF2B5EF4-FFF2-40B4-BE49-F238E27FC236}">
              <a16:creationId xmlns:a16="http://schemas.microsoft.com/office/drawing/2014/main" id="{ABE461C7-461A-734A-8F2C-544C9EEE426A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19" name="Object 16" hidden="1">
          <a:extLst>
            <a:ext uri="{FF2B5EF4-FFF2-40B4-BE49-F238E27FC236}">
              <a16:creationId xmlns:a16="http://schemas.microsoft.com/office/drawing/2014/main" id="{EDCC0020-70CB-E946-AA9A-2D9305CE838B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20" name="Object 16" hidden="1">
          <a:extLst>
            <a:ext uri="{FF2B5EF4-FFF2-40B4-BE49-F238E27FC236}">
              <a16:creationId xmlns:a16="http://schemas.microsoft.com/office/drawing/2014/main" id="{730D06B1-7E40-9547-BF9D-79DBD8277D16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21" name="Object 16" hidden="1">
          <a:extLst>
            <a:ext uri="{FF2B5EF4-FFF2-40B4-BE49-F238E27FC236}">
              <a16:creationId xmlns:a16="http://schemas.microsoft.com/office/drawing/2014/main" id="{EF454D05-BE87-E44B-B840-126F77426D3B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22" name="Object 16" hidden="1">
          <a:extLst>
            <a:ext uri="{FF2B5EF4-FFF2-40B4-BE49-F238E27FC236}">
              <a16:creationId xmlns:a16="http://schemas.microsoft.com/office/drawing/2014/main" id="{A6EFD560-C676-7341-9EB4-656E437509A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23" name="Object 16" hidden="1">
          <a:extLst>
            <a:ext uri="{FF2B5EF4-FFF2-40B4-BE49-F238E27FC236}">
              <a16:creationId xmlns:a16="http://schemas.microsoft.com/office/drawing/2014/main" id="{0B587B8A-0A6C-6042-8AFF-D6AD1A1F183C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24" name="Object 16" hidden="1">
          <a:extLst>
            <a:ext uri="{FF2B5EF4-FFF2-40B4-BE49-F238E27FC236}">
              <a16:creationId xmlns:a16="http://schemas.microsoft.com/office/drawing/2014/main" id="{537B48C4-D451-0241-A611-B3472550BB4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25" name="Object 16" hidden="1">
          <a:extLst>
            <a:ext uri="{FF2B5EF4-FFF2-40B4-BE49-F238E27FC236}">
              <a16:creationId xmlns:a16="http://schemas.microsoft.com/office/drawing/2014/main" id="{C38D40EF-E5BF-3248-BF11-4E460A6517D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26" name="Object 16" hidden="1">
          <a:extLst>
            <a:ext uri="{FF2B5EF4-FFF2-40B4-BE49-F238E27FC236}">
              <a16:creationId xmlns:a16="http://schemas.microsoft.com/office/drawing/2014/main" id="{6F8623F8-C9A3-254F-B55D-3E3F8854EB8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27" name="Object 16" hidden="1">
          <a:extLst>
            <a:ext uri="{FF2B5EF4-FFF2-40B4-BE49-F238E27FC236}">
              <a16:creationId xmlns:a16="http://schemas.microsoft.com/office/drawing/2014/main" id="{7CC7D127-E318-5540-B5C8-3A8EFE8493FE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28" name="Object 16" hidden="1">
          <a:extLst>
            <a:ext uri="{FF2B5EF4-FFF2-40B4-BE49-F238E27FC236}">
              <a16:creationId xmlns:a16="http://schemas.microsoft.com/office/drawing/2014/main" id="{FB4BE56A-E92C-234F-887C-2A2776189AB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29" name="Object 16" hidden="1">
          <a:extLst>
            <a:ext uri="{FF2B5EF4-FFF2-40B4-BE49-F238E27FC236}">
              <a16:creationId xmlns:a16="http://schemas.microsoft.com/office/drawing/2014/main" id="{1F143786-076C-0942-9414-8DCE742DCED6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30" name="Object 16" hidden="1">
          <a:extLst>
            <a:ext uri="{FF2B5EF4-FFF2-40B4-BE49-F238E27FC236}">
              <a16:creationId xmlns:a16="http://schemas.microsoft.com/office/drawing/2014/main" id="{90A72214-9996-FF45-9A23-8D62D2272A5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31" name="Object 16" hidden="1">
          <a:extLst>
            <a:ext uri="{FF2B5EF4-FFF2-40B4-BE49-F238E27FC236}">
              <a16:creationId xmlns:a16="http://schemas.microsoft.com/office/drawing/2014/main" id="{6DC5125A-5A9C-CA43-84CD-C9DAC74EBAA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32" name="Object 16" hidden="1">
          <a:extLst>
            <a:ext uri="{FF2B5EF4-FFF2-40B4-BE49-F238E27FC236}">
              <a16:creationId xmlns:a16="http://schemas.microsoft.com/office/drawing/2014/main" id="{3F82D2B3-6C4C-B143-AB0F-5AC15894108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33" name="Object 16" hidden="1">
          <a:extLst>
            <a:ext uri="{FF2B5EF4-FFF2-40B4-BE49-F238E27FC236}">
              <a16:creationId xmlns:a16="http://schemas.microsoft.com/office/drawing/2014/main" id="{6360BB06-1408-F744-B7C2-4DC0C15AE175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34" name="Object 16" hidden="1">
          <a:extLst>
            <a:ext uri="{FF2B5EF4-FFF2-40B4-BE49-F238E27FC236}">
              <a16:creationId xmlns:a16="http://schemas.microsoft.com/office/drawing/2014/main" id="{A7F18600-74EE-CB48-B0EE-CD5B294AC56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35" name="Object 16" hidden="1">
          <a:extLst>
            <a:ext uri="{FF2B5EF4-FFF2-40B4-BE49-F238E27FC236}">
              <a16:creationId xmlns:a16="http://schemas.microsoft.com/office/drawing/2014/main" id="{074F7864-3A3C-8044-B2FE-98F4E00BBC6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36" name="Object 16" hidden="1">
          <a:extLst>
            <a:ext uri="{FF2B5EF4-FFF2-40B4-BE49-F238E27FC236}">
              <a16:creationId xmlns:a16="http://schemas.microsoft.com/office/drawing/2014/main" id="{97793865-6B39-C248-A538-0093E058CC3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37" name="Object 16" hidden="1">
          <a:extLst>
            <a:ext uri="{FF2B5EF4-FFF2-40B4-BE49-F238E27FC236}">
              <a16:creationId xmlns:a16="http://schemas.microsoft.com/office/drawing/2014/main" id="{F347D187-E904-E741-AE07-2381E75192FC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38" name="Object 16" hidden="1">
          <a:extLst>
            <a:ext uri="{FF2B5EF4-FFF2-40B4-BE49-F238E27FC236}">
              <a16:creationId xmlns:a16="http://schemas.microsoft.com/office/drawing/2014/main" id="{F64CC5FF-83EB-AF40-A188-24C8AD67228A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39" name="Object 16" hidden="1">
          <a:extLst>
            <a:ext uri="{FF2B5EF4-FFF2-40B4-BE49-F238E27FC236}">
              <a16:creationId xmlns:a16="http://schemas.microsoft.com/office/drawing/2014/main" id="{896CE24B-3855-AA4B-BBFF-E4DF987FBCFE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40" name="Object 16" hidden="1">
          <a:extLst>
            <a:ext uri="{FF2B5EF4-FFF2-40B4-BE49-F238E27FC236}">
              <a16:creationId xmlns:a16="http://schemas.microsoft.com/office/drawing/2014/main" id="{4EDC9427-6E23-3247-B047-38B1482A689B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41" name="Object 16" hidden="1">
          <a:extLst>
            <a:ext uri="{FF2B5EF4-FFF2-40B4-BE49-F238E27FC236}">
              <a16:creationId xmlns:a16="http://schemas.microsoft.com/office/drawing/2014/main" id="{C046C008-D1B7-9B4D-8A18-0843686ED00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42" name="Object 16" hidden="1">
          <a:extLst>
            <a:ext uri="{FF2B5EF4-FFF2-40B4-BE49-F238E27FC236}">
              <a16:creationId xmlns:a16="http://schemas.microsoft.com/office/drawing/2014/main" id="{B242D81A-2FDF-2649-87B3-EEFEBA9E4BAF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1143000</xdr:colOff>
      <xdr:row>72</xdr:row>
      <xdr:rowOff>177799</xdr:rowOff>
    </xdr:to>
    <xdr:sp macro="" textlink="">
      <xdr:nvSpPr>
        <xdr:cNvPr id="18943" name="Object 16" hidden="1">
          <a:extLst>
            <a:ext uri="{FF2B5EF4-FFF2-40B4-BE49-F238E27FC236}">
              <a16:creationId xmlns:a16="http://schemas.microsoft.com/office/drawing/2014/main" id="{2CBF6FF2-43AA-F74D-AF66-0C186DBDFB00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76199</xdr:rowOff>
    </xdr:to>
    <xdr:sp macro="" textlink="">
      <xdr:nvSpPr>
        <xdr:cNvPr id="18944" name="Object 16" hidden="1">
          <a:extLst>
            <a:ext uri="{FF2B5EF4-FFF2-40B4-BE49-F238E27FC236}">
              <a16:creationId xmlns:a16="http://schemas.microsoft.com/office/drawing/2014/main" id="{E0A23E41-A5E7-B84C-A4AB-4FAC1BDC5027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50799</xdr:rowOff>
    </xdr:to>
    <xdr:sp macro="" textlink="">
      <xdr:nvSpPr>
        <xdr:cNvPr id="18945" name="Object 16" hidden="1">
          <a:extLst>
            <a:ext uri="{FF2B5EF4-FFF2-40B4-BE49-F238E27FC236}">
              <a16:creationId xmlns:a16="http://schemas.microsoft.com/office/drawing/2014/main" id="{BB2F8938-8B0E-C94D-9EBA-86D1F821180E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457200</xdr:colOff>
      <xdr:row>72</xdr:row>
      <xdr:rowOff>63499</xdr:rowOff>
    </xdr:to>
    <xdr:sp macro="" textlink="">
      <xdr:nvSpPr>
        <xdr:cNvPr id="18946" name="Object 16" hidden="1">
          <a:extLst>
            <a:ext uri="{FF2B5EF4-FFF2-40B4-BE49-F238E27FC236}">
              <a16:creationId xmlns:a16="http://schemas.microsoft.com/office/drawing/2014/main" id="{A008E0A2-AAD9-6B4B-82C4-85CFB9D6C183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0541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469900</xdr:colOff>
      <xdr:row>72</xdr:row>
      <xdr:rowOff>63499</xdr:rowOff>
    </xdr:to>
    <xdr:sp macro="" textlink="">
      <xdr:nvSpPr>
        <xdr:cNvPr id="18947" name="Object 16" hidden="1">
          <a:extLst>
            <a:ext uri="{FF2B5EF4-FFF2-40B4-BE49-F238E27FC236}">
              <a16:creationId xmlns:a16="http://schemas.microsoft.com/office/drawing/2014/main" id="{CB493C78-C101-A441-9ABA-E02A5AFA3AF8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48" name="Object 16" hidden="1">
          <a:extLst>
            <a:ext uri="{FF2B5EF4-FFF2-40B4-BE49-F238E27FC236}">
              <a16:creationId xmlns:a16="http://schemas.microsoft.com/office/drawing/2014/main" id="{2211AB16-D75C-9F44-8332-901688870F95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49" name="Object 16" hidden="1">
          <a:extLst>
            <a:ext uri="{FF2B5EF4-FFF2-40B4-BE49-F238E27FC236}">
              <a16:creationId xmlns:a16="http://schemas.microsoft.com/office/drawing/2014/main" id="{D5C6FE2C-1B13-2D4D-AB60-64F09B4D299B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50" name="Object 16" hidden="1">
          <a:extLst>
            <a:ext uri="{FF2B5EF4-FFF2-40B4-BE49-F238E27FC236}">
              <a16:creationId xmlns:a16="http://schemas.microsoft.com/office/drawing/2014/main" id="{FF0694C7-0979-DE4C-8A44-D398815B78C4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51" name="Object 16" hidden="1">
          <a:extLst>
            <a:ext uri="{FF2B5EF4-FFF2-40B4-BE49-F238E27FC236}">
              <a16:creationId xmlns:a16="http://schemas.microsoft.com/office/drawing/2014/main" id="{E89AE4C9-B6F9-0541-BBCB-403F16FF2186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52" name="Object 16" hidden="1">
          <a:extLst>
            <a:ext uri="{FF2B5EF4-FFF2-40B4-BE49-F238E27FC236}">
              <a16:creationId xmlns:a16="http://schemas.microsoft.com/office/drawing/2014/main" id="{8719BEDD-4EE5-D647-BC34-4A0211569EC7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53" name="Object 16" hidden="1">
          <a:extLst>
            <a:ext uri="{FF2B5EF4-FFF2-40B4-BE49-F238E27FC236}">
              <a16:creationId xmlns:a16="http://schemas.microsoft.com/office/drawing/2014/main" id="{9B613E29-272A-FA42-B086-BEC679704E83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54" name="Object 16" hidden="1">
          <a:extLst>
            <a:ext uri="{FF2B5EF4-FFF2-40B4-BE49-F238E27FC236}">
              <a16:creationId xmlns:a16="http://schemas.microsoft.com/office/drawing/2014/main" id="{ECFA03DE-5F80-3A43-90A6-945D5EB08318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469900</xdr:colOff>
      <xdr:row>72</xdr:row>
      <xdr:rowOff>165099</xdr:rowOff>
    </xdr:to>
    <xdr:sp macro="" textlink="">
      <xdr:nvSpPr>
        <xdr:cNvPr id="18955" name="Object 16" hidden="1">
          <a:extLst>
            <a:ext uri="{FF2B5EF4-FFF2-40B4-BE49-F238E27FC236}">
              <a16:creationId xmlns:a16="http://schemas.microsoft.com/office/drawing/2014/main" id="{54FB55A3-8BFB-DC49-AC5A-8E0F0BA9051E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1143000</xdr:colOff>
      <xdr:row>72</xdr:row>
      <xdr:rowOff>177799</xdr:rowOff>
    </xdr:to>
    <xdr:sp macro="" textlink="">
      <xdr:nvSpPr>
        <xdr:cNvPr id="18956" name="Object 16" hidden="1">
          <a:extLst>
            <a:ext uri="{FF2B5EF4-FFF2-40B4-BE49-F238E27FC236}">
              <a16:creationId xmlns:a16="http://schemas.microsoft.com/office/drawing/2014/main" id="{D29FA9B8-88D3-294D-9B70-89D17DFAEDD7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76199</xdr:rowOff>
    </xdr:to>
    <xdr:sp macro="" textlink="">
      <xdr:nvSpPr>
        <xdr:cNvPr id="18957" name="Object 16" hidden="1">
          <a:extLst>
            <a:ext uri="{FF2B5EF4-FFF2-40B4-BE49-F238E27FC236}">
              <a16:creationId xmlns:a16="http://schemas.microsoft.com/office/drawing/2014/main" id="{781EBFAD-E6EE-8747-9724-B38C31740B2E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50799</xdr:rowOff>
    </xdr:to>
    <xdr:sp macro="" textlink="">
      <xdr:nvSpPr>
        <xdr:cNvPr id="18958" name="Object 16" hidden="1">
          <a:extLst>
            <a:ext uri="{FF2B5EF4-FFF2-40B4-BE49-F238E27FC236}">
              <a16:creationId xmlns:a16="http://schemas.microsoft.com/office/drawing/2014/main" id="{B85279E3-0EAF-2A45-B40C-519F2486C101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59" name="Object 16" hidden="1">
          <a:extLst>
            <a:ext uri="{FF2B5EF4-FFF2-40B4-BE49-F238E27FC236}">
              <a16:creationId xmlns:a16="http://schemas.microsoft.com/office/drawing/2014/main" id="{C6CE3677-0E5E-EC4D-BDDC-AD4E0FE6A5F3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60" name="Object 16" hidden="1">
          <a:extLst>
            <a:ext uri="{FF2B5EF4-FFF2-40B4-BE49-F238E27FC236}">
              <a16:creationId xmlns:a16="http://schemas.microsoft.com/office/drawing/2014/main" id="{768047AD-F213-2F46-9B5D-922D5A75436B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961" name="Object 16" hidden="1">
          <a:extLst>
            <a:ext uri="{FF2B5EF4-FFF2-40B4-BE49-F238E27FC236}">
              <a16:creationId xmlns:a16="http://schemas.microsoft.com/office/drawing/2014/main" id="{3755D21D-11F7-3E4C-9B77-0FC4A7F4AD9F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962" name="Object 16" hidden="1">
          <a:extLst>
            <a:ext uri="{FF2B5EF4-FFF2-40B4-BE49-F238E27FC236}">
              <a16:creationId xmlns:a16="http://schemas.microsoft.com/office/drawing/2014/main" id="{97535FB5-92D5-114A-ADA3-E96A16453980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963" name="Object 16" hidden="1">
          <a:extLst>
            <a:ext uri="{FF2B5EF4-FFF2-40B4-BE49-F238E27FC236}">
              <a16:creationId xmlns:a16="http://schemas.microsoft.com/office/drawing/2014/main" id="{3F3193EF-5963-264C-8F61-EBEBA4AEA30C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469900</xdr:colOff>
      <xdr:row>71</xdr:row>
      <xdr:rowOff>165101</xdr:rowOff>
    </xdr:to>
    <xdr:sp macro="" textlink="">
      <xdr:nvSpPr>
        <xdr:cNvPr id="18964" name="Object 16" hidden="1">
          <a:extLst>
            <a:ext uri="{FF2B5EF4-FFF2-40B4-BE49-F238E27FC236}">
              <a16:creationId xmlns:a16="http://schemas.microsoft.com/office/drawing/2014/main" id="{9BBE9E77-DF9C-3D45-879A-9D8918DBC574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114300</xdr:rowOff>
    </xdr:from>
    <xdr:to>
      <xdr:col>4</xdr:col>
      <xdr:colOff>1143000</xdr:colOff>
      <xdr:row>71</xdr:row>
      <xdr:rowOff>177801</xdr:rowOff>
    </xdr:to>
    <xdr:sp macro="" textlink="">
      <xdr:nvSpPr>
        <xdr:cNvPr id="18965" name="Object 16" hidden="1">
          <a:extLst>
            <a:ext uri="{FF2B5EF4-FFF2-40B4-BE49-F238E27FC236}">
              <a16:creationId xmlns:a16="http://schemas.microsoft.com/office/drawing/2014/main" id="{7DFA65DD-7EDE-9146-A0D1-7862916938BB}"/>
            </a:ext>
          </a:extLst>
        </xdr:cNvPr>
        <xdr:cNvSpPr>
          <a:spLocks noChangeArrowheads="1"/>
        </xdr:cNvSpPr>
      </xdr:nvSpPr>
      <xdr:spPr bwMode="auto">
        <a:xfrm>
          <a:off x="3581400" y="23723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1143000</xdr:colOff>
      <xdr:row>71</xdr:row>
      <xdr:rowOff>76201</xdr:rowOff>
    </xdr:to>
    <xdr:sp macro="" textlink="">
      <xdr:nvSpPr>
        <xdr:cNvPr id="18966" name="Object 16" hidden="1">
          <a:extLst>
            <a:ext uri="{FF2B5EF4-FFF2-40B4-BE49-F238E27FC236}">
              <a16:creationId xmlns:a16="http://schemas.microsoft.com/office/drawing/2014/main" id="{34312D3D-0F00-6742-B506-6E7D25BEEA43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1143000</xdr:colOff>
      <xdr:row>71</xdr:row>
      <xdr:rowOff>50801</xdr:rowOff>
    </xdr:to>
    <xdr:sp macro="" textlink="">
      <xdr:nvSpPr>
        <xdr:cNvPr id="18967" name="Object 16" hidden="1">
          <a:extLst>
            <a:ext uri="{FF2B5EF4-FFF2-40B4-BE49-F238E27FC236}">
              <a16:creationId xmlns:a16="http://schemas.microsoft.com/office/drawing/2014/main" id="{33FA7D2A-94B6-4A48-B292-09E8B82805BA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68" name="Object 16" hidden="1">
          <a:extLst>
            <a:ext uri="{FF2B5EF4-FFF2-40B4-BE49-F238E27FC236}">
              <a16:creationId xmlns:a16="http://schemas.microsoft.com/office/drawing/2014/main" id="{010E1C79-7E8D-8140-832C-F37224173981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69" name="Object 16" hidden="1">
          <a:extLst>
            <a:ext uri="{FF2B5EF4-FFF2-40B4-BE49-F238E27FC236}">
              <a16:creationId xmlns:a16="http://schemas.microsoft.com/office/drawing/2014/main" id="{2B0D3935-E5C7-C04C-A124-60228F5B56B8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70" name="Object 16" hidden="1">
          <a:extLst>
            <a:ext uri="{FF2B5EF4-FFF2-40B4-BE49-F238E27FC236}">
              <a16:creationId xmlns:a16="http://schemas.microsoft.com/office/drawing/2014/main" id="{2952615B-6629-2149-9977-9178234C8C4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71" name="Object 16" hidden="1">
          <a:extLst>
            <a:ext uri="{FF2B5EF4-FFF2-40B4-BE49-F238E27FC236}">
              <a16:creationId xmlns:a16="http://schemas.microsoft.com/office/drawing/2014/main" id="{1D6C010E-E388-F74E-8018-19CEEC94F25A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72" name="Object 16" hidden="1">
          <a:extLst>
            <a:ext uri="{FF2B5EF4-FFF2-40B4-BE49-F238E27FC236}">
              <a16:creationId xmlns:a16="http://schemas.microsoft.com/office/drawing/2014/main" id="{583D81B7-260C-334D-B56D-6FCEB1A21693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73" name="Object 16" hidden="1">
          <a:extLst>
            <a:ext uri="{FF2B5EF4-FFF2-40B4-BE49-F238E27FC236}">
              <a16:creationId xmlns:a16="http://schemas.microsoft.com/office/drawing/2014/main" id="{A6C53BA2-14B0-A546-AE0F-D2BC4720EEA9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74" name="Object 16" hidden="1">
          <a:extLst>
            <a:ext uri="{FF2B5EF4-FFF2-40B4-BE49-F238E27FC236}">
              <a16:creationId xmlns:a16="http://schemas.microsoft.com/office/drawing/2014/main" id="{206FF513-198B-0C44-A24F-5BFC087AF636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75" name="Object 16" hidden="1">
          <a:extLst>
            <a:ext uri="{FF2B5EF4-FFF2-40B4-BE49-F238E27FC236}">
              <a16:creationId xmlns:a16="http://schemas.microsoft.com/office/drawing/2014/main" id="{A655104E-42D3-D74C-8D5F-146A177CFC52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76" name="Object 16" hidden="1">
          <a:extLst>
            <a:ext uri="{FF2B5EF4-FFF2-40B4-BE49-F238E27FC236}">
              <a16:creationId xmlns:a16="http://schemas.microsoft.com/office/drawing/2014/main" id="{0C121615-48D6-FF46-9DDE-CE3F8682788B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77" name="Object 16" hidden="1">
          <a:extLst>
            <a:ext uri="{FF2B5EF4-FFF2-40B4-BE49-F238E27FC236}">
              <a16:creationId xmlns:a16="http://schemas.microsoft.com/office/drawing/2014/main" id="{B1DB335E-0D17-1046-82FE-F2B993D6D0BF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8978" name="Object 16" hidden="1">
          <a:extLst>
            <a:ext uri="{FF2B5EF4-FFF2-40B4-BE49-F238E27FC236}">
              <a16:creationId xmlns:a16="http://schemas.microsoft.com/office/drawing/2014/main" id="{67F7E8E2-C73C-A943-A615-2880A7291C08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8979" name="Object 16" hidden="1">
          <a:extLst>
            <a:ext uri="{FF2B5EF4-FFF2-40B4-BE49-F238E27FC236}">
              <a16:creationId xmlns:a16="http://schemas.microsoft.com/office/drawing/2014/main" id="{580456C6-63BE-DD4E-9660-2A9F4346FBE6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80" name="Object 16" hidden="1">
          <a:extLst>
            <a:ext uri="{FF2B5EF4-FFF2-40B4-BE49-F238E27FC236}">
              <a16:creationId xmlns:a16="http://schemas.microsoft.com/office/drawing/2014/main" id="{85ADA960-9FD0-8E4B-91F0-7D8CE70F6F47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81" name="Object 16" hidden="1">
          <a:extLst>
            <a:ext uri="{FF2B5EF4-FFF2-40B4-BE49-F238E27FC236}">
              <a16:creationId xmlns:a16="http://schemas.microsoft.com/office/drawing/2014/main" id="{AFF83F77-5033-594E-824B-0512404FA07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82" name="Object 16" hidden="1">
          <a:extLst>
            <a:ext uri="{FF2B5EF4-FFF2-40B4-BE49-F238E27FC236}">
              <a16:creationId xmlns:a16="http://schemas.microsoft.com/office/drawing/2014/main" id="{A0155190-9127-4F4C-9672-3B15D6E91CF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83" name="Object 16" hidden="1">
          <a:extLst>
            <a:ext uri="{FF2B5EF4-FFF2-40B4-BE49-F238E27FC236}">
              <a16:creationId xmlns:a16="http://schemas.microsoft.com/office/drawing/2014/main" id="{637D9DA7-5012-B840-ADBD-09F1C97DB097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84" name="Object 16" hidden="1">
          <a:extLst>
            <a:ext uri="{FF2B5EF4-FFF2-40B4-BE49-F238E27FC236}">
              <a16:creationId xmlns:a16="http://schemas.microsoft.com/office/drawing/2014/main" id="{65D830FB-90B1-C449-AB10-0D2AF0EEE66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85" name="Object 16" hidden="1">
          <a:extLst>
            <a:ext uri="{FF2B5EF4-FFF2-40B4-BE49-F238E27FC236}">
              <a16:creationId xmlns:a16="http://schemas.microsoft.com/office/drawing/2014/main" id="{EBE30BA3-41A9-9E49-AFAC-0C54AFA0899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86" name="Object 16" hidden="1">
          <a:extLst>
            <a:ext uri="{FF2B5EF4-FFF2-40B4-BE49-F238E27FC236}">
              <a16:creationId xmlns:a16="http://schemas.microsoft.com/office/drawing/2014/main" id="{4FB56B47-7D60-294C-91C6-690EAC0C683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87" name="Object 16" hidden="1">
          <a:extLst>
            <a:ext uri="{FF2B5EF4-FFF2-40B4-BE49-F238E27FC236}">
              <a16:creationId xmlns:a16="http://schemas.microsoft.com/office/drawing/2014/main" id="{603C7C3E-C243-BF4B-B6EA-D045EA84F72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88" name="Object 16" hidden="1">
          <a:extLst>
            <a:ext uri="{FF2B5EF4-FFF2-40B4-BE49-F238E27FC236}">
              <a16:creationId xmlns:a16="http://schemas.microsoft.com/office/drawing/2014/main" id="{406DD691-9F05-3A45-9BC1-172B631BD3C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89" name="Object 16" hidden="1">
          <a:extLst>
            <a:ext uri="{FF2B5EF4-FFF2-40B4-BE49-F238E27FC236}">
              <a16:creationId xmlns:a16="http://schemas.microsoft.com/office/drawing/2014/main" id="{0E145FDC-1106-5241-9EFC-5775EBD8E736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90" name="Object 16" hidden="1">
          <a:extLst>
            <a:ext uri="{FF2B5EF4-FFF2-40B4-BE49-F238E27FC236}">
              <a16:creationId xmlns:a16="http://schemas.microsoft.com/office/drawing/2014/main" id="{6A2B012B-3B44-F445-8CA9-03E7E6E78A1A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91" name="Object 16" hidden="1">
          <a:extLst>
            <a:ext uri="{FF2B5EF4-FFF2-40B4-BE49-F238E27FC236}">
              <a16:creationId xmlns:a16="http://schemas.microsoft.com/office/drawing/2014/main" id="{C1663D4F-CBBB-DF4A-B431-797920EA788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92" name="Object 16" hidden="1">
          <a:extLst>
            <a:ext uri="{FF2B5EF4-FFF2-40B4-BE49-F238E27FC236}">
              <a16:creationId xmlns:a16="http://schemas.microsoft.com/office/drawing/2014/main" id="{EC96E1AE-6E96-E74D-87F2-632DD7BFCAEE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93" name="Object 16" hidden="1">
          <a:extLst>
            <a:ext uri="{FF2B5EF4-FFF2-40B4-BE49-F238E27FC236}">
              <a16:creationId xmlns:a16="http://schemas.microsoft.com/office/drawing/2014/main" id="{0E1F7F5F-93D5-1049-A107-46E8BABC34B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94" name="Object 16" hidden="1">
          <a:extLst>
            <a:ext uri="{FF2B5EF4-FFF2-40B4-BE49-F238E27FC236}">
              <a16:creationId xmlns:a16="http://schemas.microsoft.com/office/drawing/2014/main" id="{400ED21D-315C-F544-8A02-F14DB0C4B48A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95" name="Object 16" hidden="1">
          <a:extLst>
            <a:ext uri="{FF2B5EF4-FFF2-40B4-BE49-F238E27FC236}">
              <a16:creationId xmlns:a16="http://schemas.microsoft.com/office/drawing/2014/main" id="{74FCBEEC-AB1A-5647-93CB-C58DECD629CD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96" name="Object 16" hidden="1">
          <a:extLst>
            <a:ext uri="{FF2B5EF4-FFF2-40B4-BE49-F238E27FC236}">
              <a16:creationId xmlns:a16="http://schemas.microsoft.com/office/drawing/2014/main" id="{355C5A49-BD8C-3747-A8B2-E6D4C10D9B7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97" name="Object 16" hidden="1">
          <a:extLst>
            <a:ext uri="{FF2B5EF4-FFF2-40B4-BE49-F238E27FC236}">
              <a16:creationId xmlns:a16="http://schemas.microsoft.com/office/drawing/2014/main" id="{34A84F16-5AFF-2349-A5EB-A4E0F39B972B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8998" name="Object 16" hidden="1">
          <a:extLst>
            <a:ext uri="{FF2B5EF4-FFF2-40B4-BE49-F238E27FC236}">
              <a16:creationId xmlns:a16="http://schemas.microsoft.com/office/drawing/2014/main" id="{4701AC90-8EF1-304A-B1A5-413AC619C7E6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8999" name="Object 16" hidden="1">
          <a:extLst>
            <a:ext uri="{FF2B5EF4-FFF2-40B4-BE49-F238E27FC236}">
              <a16:creationId xmlns:a16="http://schemas.microsoft.com/office/drawing/2014/main" id="{21D03020-6FB9-284C-8CAB-0B406C7439AE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00" name="Object 16" hidden="1">
          <a:extLst>
            <a:ext uri="{FF2B5EF4-FFF2-40B4-BE49-F238E27FC236}">
              <a16:creationId xmlns:a16="http://schemas.microsoft.com/office/drawing/2014/main" id="{8DCB4742-F1C3-1C4A-B085-428BB881BE0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01" name="Object 16" hidden="1">
          <a:extLst>
            <a:ext uri="{FF2B5EF4-FFF2-40B4-BE49-F238E27FC236}">
              <a16:creationId xmlns:a16="http://schemas.microsoft.com/office/drawing/2014/main" id="{5E5CCE09-7403-8C4F-8A07-22BBA2815E4B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1143000</xdr:colOff>
      <xdr:row>72</xdr:row>
      <xdr:rowOff>177799</xdr:rowOff>
    </xdr:to>
    <xdr:sp macro="" textlink="">
      <xdr:nvSpPr>
        <xdr:cNvPr id="19002" name="Object 16" hidden="1">
          <a:extLst>
            <a:ext uri="{FF2B5EF4-FFF2-40B4-BE49-F238E27FC236}">
              <a16:creationId xmlns:a16="http://schemas.microsoft.com/office/drawing/2014/main" id="{9077CAFF-F725-FC49-83E4-927BCE528AB6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76199</xdr:rowOff>
    </xdr:to>
    <xdr:sp macro="" textlink="">
      <xdr:nvSpPr>
        <xdr:cNvPr id="19003" name="Object 16" hidden="1">
          <a:extLst>
            <a:ext uri="{FF2B5EF4-FFF2-40B4-BE49-F238E27FC236}">
              <a16:creationId xmlns:a16="http://schemas.microsoft.com/office/drawing/2014/main" id="{378A6208-1BF9-3D4C-B79E-BEA943D79272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50799</xdr:rowOff>
    </xdr:to>
    <xdr:sp macro="" textlink="">
      <xdr:nvSpPr>
        <xdr:cNvPr id="19004" name="Object 16" hidden="1">
          <a:extLst>
            <a:ext uri="{FF2B5EF4-FFF2-40B4-BE49-F238E27FC236}">
              <a16:creationId xmlns:a16="http://schemas.microsoft.com/office/drawing/2014/main" id="{FACDA91A-80CF-9948-9F8B-7C0D5AE1CCC2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9005" name="Object 16" hidden="1">
          <a:extLst>
            <a:ext uri="{FF2B5EF4-FFF2-40B4-BE49-F238E27FC236}">
              <a16:creationId xmlns:a16="http://schemas.microsoft.com/office/drawing/2014/main" id="{02522BD2-BFE6-3244-A125-835EEC8C9D44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9006" name="Object 16" hidden="1">
          <a:extLst>
            <a:ext uri="{FF2B5EF4-FFF2-40B4-BE49-F238E27FC236}">
              <a16:creationId xmlns:a16="http://schemas.microsoft.com/office/drawing/2014/main" id="{EED6F666-CB34-234F-9179-30EC25C3A112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9007" name="Object 16" hidden="1">
          <a:extLst>
            <a:ext uri="{FF2B5EF4-FFF2-40B4-BE49-F238E27FC236}">
              <a16:creationId xmlns:a16="http://schemas.microsoft.com/office/drawing/2014/main" id="{35887F88-7DE9-C540-9469-3F8772872C81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9008" name="Object 16" hidden="1">
          <a:extLst>
            <a:ext uri="{FF2B5EF4-FFF2-40B4-BE49-F238E27FC236}">
              <a16:creationId xmlns:a16="http://schemas.microsoft.com/office/drawing/2014/main" id="{B2BF151F-8104-514B-84F8-71D431C47B94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09" name="Object 16" hidden="1">
          <a:extLst>
            <a:ext uri="{FF2B5EF4-FFF2-40B4-BE49-F238E27FC236}">
              <a16:creationId xmlns:a16="http://schemas.microsoft.com/office/drawing/2014/main" id="{588D782B-DCE4-9C44-B959-93C0C0B321B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10" name="Object 16" hidden="1">
          <a:extLst>
            <a:ext uri="{FF2B5EF4-FFF2-40B4-BE49-F238E27FC236}">
              <a16:creationId xmlns:a16="http://schemas.microsoft.com/office/drawing/2014/main" id="{8FE37577-EDDD-5E4C-8AEF-33C6AC60662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9011" name="Object 16" hidden="1">
          <a:extLst>
            <a:ext uri="{FF2B5EF4-FFF2-40B4-BE49-F238E27FC236}">
              <a16:creationId xmlns:a16="http://schemas.microsoft.com/office/drawing/2014/main" id="{12A7803B-1FD1-8D4D-A889-FB3896FC8C17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9012" name="Object 16" hidden="1">
          <a:extLst>
            <a:ext uri="{FF2B5EF4-FFF2-40B4-BE49-F238E27FC236}">
              <a16:creationId xmlns:a16="http://schemas.microsoft.com/office/drawing/2014/main" id="{09470F2B-878A-0349-8861-3089FB746445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9013" name="Object 16" hidden="1">
          <a:extLst>
            <a:ext uri="{FF2B5EF4-FFF2-40B4-BE49-F238E27FC236}">
              <a16:creationId xmlns:a16="http://schemas.microsoft.com/office/drawing/2014/main" id="{3B2F08EF-9DBF-3546-9C42-97B16B21F139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9014" name="Object 16" hidden="1">
          <a:extLst>
            <a:ext uri="{FF2B5EF4-FFF2-40B4-BE49-F238E27FC236}">
              <a16:creationId xmlns:a16="http://schemas.microsoft.com/office/drawing/2014/main" id="{FE83B194-2865-B24B-80DA-E1C3033E9B15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9015" name="Object 16" hidden="1">
          <a:extLst>
            <a:ext uri="{FF2B5EF4-FFF2-40B4-BE49-F238E27FC236}">
              <a16:creationId xmlns:a16="http://schemas.microsoft.com/office/drawing/2014/main" id="{063F4AC2-DA20-FB47-95E5-D6B4D4041273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9016" name="Object 16" hidden="1">
          <a:extLst>
            <a:ext uri="{FF2B5EF4-FFF2-40B4-BE49-F238E27FC236}">
              <a16:creationId xmlns:a16="http://schemas.microsoft.com/office/drawing/2014/main" id="{6ED671DF-0842-D94B-A80C-778DFD30A5C4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76201</xdr:rowOff>
    </xdr:to>
    <xdr:sp macro="" textlink="">
      <xdr:nvSpPr>
        <xdr:cNvPr id="19017" name="Object 16" hidden="1">
          <a:extLst>
            <a:ext uri="{FF2B5EF4-FFF2-40B4-BE49-F238E27FC236}">
              <a16:creationId xmlns:a16="http://schemas.microsoft.com/office/drawing/2014/main" id="{49D8CAEB-95A2-B642-B6CE-EFAAF84A61EB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70</xdr:row>
      <xdr:rowOff>0</xdr:rowOff>
    </xdr:from>
    <xdr:to>
      <xdr:col>2</xdr:col>
      <xdr:colOff>711200</xdr:colOff>
      <xdr:row>71</xdr:row>
      <xdr:rowOff>50801</xdr:rowOff>
    </xdr:to>
    <xdr:sp macro="" textlink="">
      <xdr:nvSpPr>
        <xdr:cNvPr id="19018" name="Object 16" hidden="1">
          <a:extLst>
            <a:ext uri="{FF2B5EF4-FFF2-40B4-BE49-F238E27FC236}">
              <a16:creationId xmlns:a16="http://schemas.microsoft.com/office/drawing/2014/main" id="{BCC9F5CC-6A92-414B-9A4E-69AAA04C9154}"/>
            </a:ext>
          </a:extLst>
        </xdr:cNvPr>
        <xdr:cNvSpPr>
          <a:spLocks noChangeArrowheads="1"/>
        </xdr:cNvSpPr>
      </xdr:nvSpPr>
      <xdr:spPr bwMode="auto">
        <a:xfrm>
          <a:off x="-2489200" y="236093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19" name="Object 16" hidden="1">
          <a:extLst>
            <a:ext uri="{FF2B5EF4-FFF2-40B4-BE49-F238E27FC236}">
              <a16:creationId xmlns:a16="http://schemas.microsoft.com/office/drawing/2014/main" id="{FF362994-889A-794D-A8F4-1642D2E64EC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20" name="Object 16" hidden="1">
          <a:extLst>
            <a:ext uri="{FF2B5EF4-FFF2-40B4-BE49-F238E27FC236}">
              <a16:creationId xmlns:a16="http://schemas.microsoft.com/office/drawing/2014/main" id="{80212422-F10C-1344-8F09-B9A8DDD2A786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21" name="Object 16" hidden="1">
          <a:extLst>
            <a:ext uri="{FF2B5EF4-FFF2-40B4-BE49-F238E27FC236}">
              <a16:creationId xmlns:a16="http://schemas.microsoft.com/office/drawing/2014/main" id="{CB0BDCF5-88FD-E841-8CF0-753CEB1A7A0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22" name="Object 16" hidden="1">
          <a:extLst>
            <a:ext uri="{FF2B5EF4-FFF2-40B4-BE49-F238E27FC236}">
              <a16:creationId xmlns:a16="http://schemas.microsoft.com/office/drawing/2014/main" id="{E508D642-3CBD-854E-97D4-FC73F55BA16C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23" name="Object 16" hidden="1">
          <a:extLst>
            <a:ext uri="{FF2B5EF4-FFF2-40B4-BE49-F238E27FC236}">
              <a16:creationId xmlns:a16="http://schemas.microsoft.com/office/drawing/2014/main" id="{B037F42F-22F4-E64B-AFCB-4056653EEF1C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24" name="Object 16" hidden="1">
          <a:extLst>
            <a:ext uri="{FF2B5EF4-FFF2-40B4-BE49-F238E27FC236}">
              <a16:creationId xmlns:a16="http://schemas.microsoft.com/office/drawing/2014/main" id="{1C5146E3-E6A3-EA45-8D84-E2E4B1C6DCC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25" name="Object 16" hidden="1">
          <a:extLst>
            <a:ext uri="{FF2B5EF4-FFF2-40B4-BE49-F238E27FC236}">
              <a16:creationId xmlns:a16="http://schemas.microsoft.com/office/drawing/2014/main" id="{FC9AEA8D-ECC3-EF4D-8357-7B5D78EB0B7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26" name="Object 16" hidden="1">
          <a:extLst>
            <a:ext uri="{FF2B5EF4-FFF2-40B4-BE49-F238E27FC236}">
              <a16:creationId xmlns:a16="http://schemas.microsoft.com/office/drawing/2014/main" id="{CF45AF56-1A35-3C48-B1CF-AB1151CAE7FF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27" name="Object 16" hidden="1">
          <a:extLst>
            <a:ext uri="{FF2B5EF4-FFF2-40B4-BE49-F238E27FC236}">
              <a16:creationId xmlns:a16="http://schemas.microsoft.com/office/drawing/2014/main" id="{FE3B011A-C391-2445-9BF7-D8D90197C758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28" name="Object 16" hidden="1">
          <a:extLst>
            <a:ext uri="{FF2B5EF4-FFF2-40B4-BE49-F238E27FC236}">
              <a16:creationId xmlns:a16="http://schemas.microsoft.com/office/drawing/2014/main" id="{058CD250-C953-9A4C-98D3-70431BFD655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29" name="Object 16" hidden="1">
          <a:extLst>
            <a:ext uri="{FF2B5EF4-FFF2-40B4-BE49-F238E27FC236}">
              <a16:creationId xmlns:a16="http://schemas.microsoft.com/office/drawing/2014/main" id="{6A409C24-2B1F-A045-98C0-F714D882FE13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30" name="Object 16" hidden="1">
          <a:extLst>
            <a:ext uri="{FF2B5EF4-FFF2-40B4-BE49-F238E27FC236}">
              <a16:creationId xmlns:a16="http://schemas.microsoft.com/office/drawing/2014/main" id="{CF94B96E-D22B-6644-BBED-B2C1432AEEC4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31" name="Object 16" hidden="1">
          <a:extLst>
            <a:ext uri="{FF2B5EF4-FFF2-40B4-BE49-F238E27FC236}">
              <a16:creationId xmlns:a16="http://schemas.microsoft.com/office/drawing/2014/main" id="{6173F717-B16C-6C4C-8321-69E02A4820AF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32" name="Object 16" hidden="1">
          <a:extLst>
            <a:ext uri="{FF2B5EF4-FFF2-40B4-BE49-F238E27FC236}">
              <a16:creationId xmlns:a16="http://schemas.microsoft.com/office/drawing/2014/main" id="{C998111F-4AC1-9A43-B115-88BD06D42D77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33" name="Object 16" hidden="1">
          <a:extLst>
            <a:ext uri="{FF2B5EF4-FFF2-40B4-BE49-F238E27FC236}">
              <a16:creationId xmlns:a16="http://schemas.microsoft.com/office/drawing/2014/main" id="{02009AA9-AD1F-EA40-9E8E-D3335891399F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34" name="Object 16" hidden="1">
          <a:extLst>
            <a:ext uri="{FF2B5EF4-FFF2-40B4-BE49-F238E27FC236}">
              <a16:creationId xmlns:a16="http://schemas.microsoft.com/office/drawing/2014/main" id="{8E446206-0483-6047-9E71-A9DE7D353421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35" name="Object 16" hidden="1">
          <a:extLst>
            <a:ext uri="{FF2B5EF4-FFF2-40B4-BE49-F238E27FC236}">
              <a16:creationId xmlns:a16="http://schemas.microsoft.com/office/drawing/2014/main" id="{E354B5A9-42AF-1E48-89DD-7DF1FC79BC30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36" name="Object 16" hidden="1">
          <a:extLst>
            <a:ext uri="{FF2B5EF4-FFF2-40B4-BE49-F238E27FC236}">
              <a16:creationId xmlns:a16="http://schemas.microsoft.com/office/drawing/2014/main" id="{A58F67F5-20C8-A045-9006-6E91D95AD872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37" name="Object 16" hidden="1">
          <a:extLst>
            <a:ext uri="{FF2B5EF4-FFF2-40B4-BE49-F238E27FC236}">
              <a16:creationId xmlns:a16="http://schemas.microsoft.com/office/drawing/2014/main" id="{32E5BEE5-CA78-8447-8171-9E3189117DD5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38" name="Object 16" hidden="1">
          <a:extLst>
            <a:ext uri="{FF2B5EF4-FFF2-40B4-BE49-F238E27FC236}">
              <a16:creationId xmlns:a16="http://schemas.microsoft.com/office/drawing/2014/main" id="{AF707FB6-0BEE-6C43-902D-29A1F44B8D0E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76199</xdr:rowOff>
    </xdr:to>
    <xdr:sp macro="" textlink="">
      <xdr:nvSpPr>
        <xdr:cNvPr id="19039" name="Object 16" hidden="1">
          <a:extLst>
            <a:ext uri="{FF2B5EF4-FFF2-40B4-BE49-F238E27FC236}">
              <a16:creationId xmlns:a16="http://schemas.microsoft.com/office/drawing/2014/main" id="{4F6D1D65-C836-2E48-B6D3-F0B630CDB00A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71</xdr:row>
      <xdr:rowOff>0</xdr:rowOff>
    </xdr:from>
    <xdr:to>
      <xdr:col>2</xdr:col>
      <xdr:colOff>711200</xdr:colOff>
      <xdr:row>72</xdr:row>
      <xdr:rowOff>50799</xdr:rowOff>
    </xdr:to>
    <xdr:sp macro="" textlink="">
      <xdr:nvSpPr>
        <xdr:cNvPr id="19040" name="Object 16" hidden="1">
          <a:extLst>
            <a:ext uri="{FF2B5EF4-FFF2-40B4-BE49-F238E27FC236}">
              <a16:creationId xmlns:a16="http://schemas.microsoft.com/office/drawing/2014/main" id="{ED83E840-8C3B-8540-906A-304C607DD28C}"/>
            </a:ext>
          </a:extLst>
        </xdr:cNvPr>
        <xdr:cNvSpPr>
          <a:spLocks noChangeArrowheads="1"/>
        </xdr:cNvSpPr>
      </xdr:nvSpPr>
      <xdr:spPr bwMode="auto">
        <a:xfrm>
          <a:off x="-2489200" y="23799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1143000</xdr:colOff>
      <xdr:row>72</xdr:row>
      <xdr:rowOff>177799</xdr:rowOff>
    </xdr:to>
    <xdr:sp macro="" textlink="">
      <xdr:nvSpPr>
        <xdr:cNvPr id="19041" name="Object 16" hidden="1">
          <a:extLst>
            <a:ext uri="{FF2B5EF4-FFF2-40B4-BE49-F238E27FC236}">
              <a16:creationId xmlns:a16="http://schemas.microsoft.com/office/drawing/2014/main" id="{563C7E0D-C1CD-6342-90CD-5F1E634BEB48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76199</xdr:rowOff>
    </xdr:to>
    <xdr:sp macro="" textlink="">
      <xdr:nvSpPr>
        <xdr:cNvPr id="19042" name="Object 16" hidden="1">
          <a:extLst>
            <a:ext uri="{FF2B5EF4-FFF2-40B4-BE49-F238E27FC236}">
              <a16:creationId xmlns:a16="http://schemas.microsoft.com/office/drawing/2014/main" id="{6AB5DE2B-1820-984C-B679-A8B5CE2521C1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0</xdr:rowOff>
    </xdr:from>
    <xdr:to>
      <xdr:col>4</xdr:col>
      <xdr:colOff>1143000</xdr:colOff>
      <xdr:row>72</xdr:row>
      <xdr:rowOff>50799</xdr:rowOff>
    </xdr:to>
    <xdr:sp macro="" textlink="">
      <xdr:nvSpPr>
        <xdr:cNvPr id="19043" name="Object 16" hidden="1">
          <a:extLst>
            <a:ext uri="{FF2B5EF4-FFF2-40B4-BE49-F238E27FC236}">
              <a16:creationId xmlns:a16="http://schemas.microsoft.com/office/drawing/2014/main" id="{EC6C890C-F65A-694F-BDDD-69A59D41B797}"/>
            </a:ext>
          </a:extLst>
        </xdr:cNvPr>
        <xdr:cNvSpPr>
          <a:spLocks noChangeArrowheads="1"/>
        </xdr:cNvSpPr>
      </xdr:nvSpPr>
      <xdr:spPr bwMode="auto">
        <a:xfrm>
          <a:off x="3581400" y="23799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9044" name="Object 16" hidden="1">
          <a:extLst>
            <a:ext uri="{FF2B5EF4-FFF2-40B4-BE49-F238E27FC236}">
              <a16:creationId xmlns:a16="http://schemas.microsoft.com/office/drawing/2014/main" id="{1DABA3D6-9BE9-F044-8509-4FAD2D15682A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9045" name="Object 16" hidden="1">
          <a:extLst>
            <a:ext uri="{FF2B5EF4-FFF2-40B4-BE49-F238E27FC236}">
              <a16:creationId xmlns:a16="http://schemas.microsoft.com/office/drawing/2014/main" id="{CD240086-FF26-6F4F-917B-9669AE4F52F3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9046" name="Object 16" hidden="1">
          <a:extLst>
            <a:ext uri="{FF2B5EF4-FFF2-40B4-BE49-F238E27FC236}">
              <a16:creationId xmlns:a16="http://schemas.microsoft.com/office/drawing/2014/main" id="{441248BF-6FA8-6F4B-A9E7-BF721F6ADEFB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469900</xdr:colOff>
      <xdr:row>74</xdr:row>
      <xdr:rowOff>63501</xdr:rowOff>
    </xdr:to>
    <xdr:sp macro="" textlink="">
      <xdr:nvSpPr>
        <xdr:cNvPr id="19047" name="Object 16" hidden="1">
          <a:extLst>
            <a:ext uri="{FF2B5EF4-FFF2-40B4-BE49-F238E27FC236}">
              <a16:creationId xmlns:a16="http://schemas.microsoft.com/office/drawing/2014/main" id="{80B2A7ED-28B1-F848-8AD3-F2E7178A75C9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0668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48" name="Object 16" hidden="1">
          <a:extLst>
            <a:ext uri="{FF2B5EF4-FFF2-40B4-BE49-F238E27FC236}">
              <a16:creationId xmlns:a16="http://schemas.microsoft.com/office/drawing/2014/main" id="{163C90F3-D9E5-C340-A1F9-11C41B5FB17E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49" name="Object 16" hidden="1">
          <a:extLst>
            <a:ext uri="{FF2B5EF4-FFF2-40B4-BE49-F238E27FC236}">
              <a16:creationId xmlns:a16="http://schemas.microsoft.com/office/drawing/2014/main" id="{B2F1DB43-C882-0B43-9339-C17BFB5E05BF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50" name="Object 16" hidden="1">
          <a:extLst>
            <a:ext uri="{FF2B5EF4-FFF2-40B4-BE49-F238E27FC236}">
              <a16:creationId xmlns:a16="http://schemas.microsoft.com/office/drawing/2014/main" id="{DDE5B208-C1CF-9643-AAC8-C9E9554091E8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51" name="Object 16" hidden="1">
          <a:extLst>
            <a:ext uri="{FF2B5EF4-FFF2-40B4-BE49-F238E27FC236}">
              <a16:creationId xmlns:a16="http://schemas.microsoft.com/office/drawing/2014/main" id="{7AAEAFAA-539C-8E40-A2D7-B6A5626D26AC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52" name="Object 16" hidden="1">
          <a:extLst>
            <a:ext uri="{FF2B5EF4-FFF2-40B4-BE49-F238E27FC236}">
              <a16:creationId xmlns:a16="http://schemas.microsoft.com/office/drawing/2014/main" id="{75181DE2-9BBB-A941-93F0-CCAB4A33F7BC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53" name="Object 16" hidden="1">
          <a:extLst>
            <a:ext uri="{FF2B5EF4-FFF2-40B4-BE49-F238E27FC236}">
              <a16:creationId xmlns:a16="http://schemas.microsoft.com/office/drawing/2014/main" id="{DA995F20-C2DE-6045-A612-BEA5C5A1626A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54" name="Object 16" hidden="1">
          <a:extLst>
            <a:ext uri="{FF2B5EF4-FFF2-40B4-BE49-F238E27FC236}">
              <a16:creationId xmlns:a16="http://schemas.microsoft.com/office/drawing/2014/main" id="{BF4019CE-B662-2C40-A99F-9BD10E4A1D4A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55" name="Object 16" hidden="1">
          <a:extLst>
            <a:ext uri="{FF2B5EF4-FFF2-40B4-BE49-F238E27FC236}">
              <a16:creationId xmlns:a16="http://schemas.microsoft.com/office/drawing/2014/main" id="{5741C071-602E-3446-B04E-6086C3C30E45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1143000</xdr:colOff>
      <xdr:row>74</xdr:row>
      <xdr:rowOff>177801</xdr:rowOff>
    </xdr:to>
    <xdr:sp macro="" textlink="">
      <xdr:nvSpPr>
        <xdr:cNvPr id="19056" name="Object 16" hidden="1">
          <a:extLst>
            <a:ext uri="{FF2B5EF4-FFF2-40B4-BE49-F238E27FC236}">
              <a16:creationId xmlns:a16="http://schemas.microsoft.com/office/drawing/2014/main" id="{12CF9C78-FC45-D04F-B9C2-B45A1A7AD8C3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1143000</xdr:colOff>
      <xdr:row>74</xdr:row>
      <xdr:rowOff>76201</xdr:rowOff>
    </xdr:to>
    <xdr:sp macro="" textlink="">
      <xdr:nvSpPr>
        <xdr:cNvPr id="19057" name="Object 16" hidden="1">
          <a:extLst>
            <a:ext uri="{FF2B5EF4-FFF2-40B4-BE49-F238E27FC236}">
              <a16:creationId xmlns:a16="http://schemas.microsoft.com/office/drawing/2014/main" id="{781EA41D-D1D7-0848-9E96-D8691B985685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1143000</xdr:colOff>
      <xdr:row>74</xdr:row>
      <xdr:rowOff>50801</xdr:rowOff>
    </xdr:to>
    <xdr:sp macro="" textlink="">
      <xdr:nvSpPr>
        <xdr:cNvPr id="19058" name="Object 16" hidden="1">
          <a:extLst>
            <a:ext uri="{FF2B5EF4-FFF2-40B4-BE49-F238E27FC236}">
              <a16:creationId xmlns:a16="http://schemas.microsoft.com/office/drawing/2014/main" id="{E50ABB43-785A-F34B-8402-8EF6E7D509B2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73</xdr:row>
      <xdr:rowOff>0</xdr:rowOff>
    </xdr:from>
    <xdr:to>
      <xdr:col>2</xdr:col>
      <xdr:colOff>1066800</xdr:colOff>
      <xdr:row>74</xdr:row>
      <xdr:rowOff>76201</xdr:rowOff>
    </xdr:to>
    <xdr:sp macro="" textlink="">
      <xdr:nvSpPr>
        <xdr:cNvPr id="19059" name="Object 16" hidden="1">
          <a:extLst>
            <a:ext uri="{FF2B5EF4-FFF2-40B4-BE49-F238E27FC236}">
              <a16:creationId xmlns:a16="http://schemas.microsoft.com/office/drawing/2014/main" id="{CD5CF9AF-CC98-E24C-8296-21DBDB414062}"/>
            </a:ext>
          </a:extLst>
        </xdr:cNvPr>
        <xdr:cNvSpPr>
          <a:spLocks noChangeArrowheads="1"/>
        </xdr:cNvSpPr>
      </xdr:nvSpPr>
      <xdr:spPr bwMode="auto">
        <a:xfrm>
          <a:off x="457200" y="24180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73</xdr:row>
      <xdr:rowOff>0</xdr:rowOff>
    </xdr:from>
    <xdr:to>
      <xdr:col>2</xdr:col>
      <xdr:colOff>1066800</xdr:colOff>
      <xdr:row>74</xdr:row>
      <xdr:rowOff>50801</xdr:rowOff>
    </xdr:to>
    <xdr:sp macro="" textlink="">
      <xdr:nvSpPr>
        <xdr:cNvPr id="19060" name="Object 16" hidden="1">
          <a:extLst>
            <a:ext uri="{FF2B5EF4-FFF2-40B4-BE49-F238E27FC236}">
              <a16:creationId xmlns:a16="http://schemas.microsoft.com/office/drawing/2014/main" id="{9F74A5E1-BA6F-D84B-8949-2403B035A910}"/>
            </a:ext>
          </a:extLst>
        </xdr:cNvPr>
        <xdr:cNvSpPr>
          <a:spLocks noChangeArrowheads="1"/>
        </xdr:cNvSpPr>
      </xdr:nvSpPr>
      <xdr:spPr bwMode="auto">
        <a:xfrm>
          <a:off x="457200" y="24180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73</xdr:row>
      <xdr:rowOff>0</xdr:rowOff>
    </xdr:from>
    <xdr:to>
      <xdr:col>2</xdr:col>
      <xdr:colOff>711200</xdr:colOff>
      <xdr:row>74</xdr:row>
      <xdr:rowOff>76201</xdr:rowOff>
    </xdr:to>
    <xdr:sp macro="" textlink="">
      <xdr:nvSpPr>
        <xdr:cNvPr id="19061" name="Object 16" hidden="1">
          <a:extLst>
            <a:ext uri="{FF2B5EF4-FFF2-40B4-BE49-F238E27FC236}">
              <a16:creationId xmlns:a16="http://schemas.microsoft.com/office/drawing/2014/main" id="{094B8C99-7E90-4543-A4C8-1FCCF8632DC6}"/>
            </a:ext>
          </a:extLst>
        </xdr:cNvPr>
        <xdr:cNvSpPr>
          <a:spLocks noChangeArrowheads="1"/>
        </xdr:cNvSpPr>
      </xdr:nvSpPr>
      <xdr:spPr bwMode="auto">
        <a:xfrm>
          <a:off x="-2489200" y="24180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73</xdr:row>
      <xdr:rowOff>0</xdr:rowOff>
    </xdr:from>
    <xdr:to>
      <xdr:col>2</xdr:col>
      <xdr:colOff>711200</xdr:colOff>
      <xdr:row>74</xdr:row>
      <xdr:rowOff>50801</xdr:rowOff>
    </xdr:to>
    <xdr:sp macro="" textlink="">
      <xdr:nvSpPr>
        <xdr:cNvPr id="19062" name="Object 16" hidden="1">
          <a:extLst>
            <a:ext uri="{FF2B5EF4-FFF2-40B4-BE49-F238E27FC236}">
              <a16:creationId xmlns:a16="http://schemas.microsoft.com/office/drawing/2014/main" id="{30B82D5B-B325-1D4F-850F-A10BF1ACF45C}"/>
            </a:ext>
          </a:extLst>
        </xdr:cNvPr>
        <xdr:cNvSpPr>
          <a:spLocks noChangeArrowheads="1"/>
        </xdr:cNvSpPr>
      </xdr:nvSpPr>
      <xdr:spPr bwMode="auto">
        <a:xfrm>
          <a:off x="-2489200" y="24180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63" name="Object 16" hidden="1">
          <a:extLst>
            <a:ext uri="{FF2B5EF4-FFF2-40B4-BE49-F238E27FC236}">
              <a16:creationId xmlns:a16="http://schemas.microsoft.com/office/drawing/2014/main" id="{BFE18F18-959A-8348-AE53-6D53E9652A30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64" name="Object 16" hidden="1">
          <a:extLst>
            <a:ext uri="{FF2B5EF4-FFF2-40B4-BE49-F238E27FC236}">
              <a16:creationId xmlns:a16="http://schemas.microsoft.com/office/drawing/2014/main" id="{F6FC2EE6-4C2D-0A49-9BB3-290B4822D07E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65" name="Object 16" hidden="1">
          <a:extLst>
            <a:ext uri="{FF2B5EF4-FFF2-40B4-BE49-F238E27FC236}">
              <a16:creationId xmlns:a16="http://schemas.microsoft.com/office/drawing/2014/main" id="{27271607-29AC-7B46-9BB7-F90D0319E105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469900</xdr:colOff>
      <xdr:row>74</xdr:row>
      <xdr:rowOff>165101</xdr:rowOff>
    </xdr:to>
    <xdr:sp macro="" textlink="">
      <xdr:nvSpPr>
        <xdr:cNvPr id="19066" name="Object 16" hidden="1">
          <a:extLst>
            <a:ext uri="{FF2B5EF4-FFF2-40B4-BE49-F238E27FC236}">
              <a16:creationId xmlns:a16="http://schemas.microsoft.com/office/drawing/2014/main" id="{144800A0-A137-4241-9D6A-4CAA40162B4E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1143000</xdr:colOff>
      <xdr:row>74</xdr:row>
      <xdr:rowOff>177801</xdr:rowOff>
    </xdr:to>
    <xdr:sp macro="" textlink="">
      <xdr:nvSpPr>
        <xdr:cNvPr id="19067" name="Object 16" hidden="1">
          <a:extLst>
            <a:ext uri="{FF2B5EF4-FFF2-40B4-BE49-F238E27FC236}">
              <a16:creationId xmlns:a16="http://schemas.microsoft.com/office/drawing/2014/main" id="{E578F3DE-BC94-364D-B0BC-232A50FC0B08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68" name="Object 16" hidden="1">
          <a:extLst>
            <a:ext uri="{FF2B5EF4-FFF2-40B4-BE49-F238E27FC236}">
              <a16:creationId xmlns:a16="http://schemas.microsoft.com/office/drawing/2014/main" id="{4E5EE83A-9312-5E48-841A-45DC0329143D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69" name="Object 16" hidden="1">
          <a:extLst>
            <a:ext uri="{FF2B5EF4-FFF2-40B4-BE49-F238E27FC236}">
              <a16:creationId xmlns:a16="http://schemas.microsoft.com/office/drawing/2014/main" id="{7C09154B-76BA-B645-8503-E0C879532B93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70" name="Object 16" hidden="1">
          <a:extLst>
            <a:ext uri="{FF2B5EF4-FFF2-40B4-BE49-F238E27FC236}">
              <a16:creationId xmlns:a16="http://schemas.microsoft.com/office/drawing/2014/main" id="{A9F58168-626C-1A46-B8A9-7CF84E11EC94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71" name="Object 16" hidden="1">
          <a:extLst>
            <a:ext uri="{FF2B5EF4-FFF2-40B4-BE49-F238E27FC236}">
              <a16:creationId xmlns:a16="http://schemas.microsoft.com/office/drawing/2014/main" id="{4F38FF9E-026A-7B46-8EF6-63C9190AAF9D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1143000</xdr:colOff>
      <xdr:row>73</xdr:row>
      <xdr:rowOff>177800</xdr:rowOff>
    </xdr:to>
    <xdr:sp macro="" textlink="">
      <xdr:nvSpPr>
        <xdr:cNvPr id="19072" name="Object 16" hidden="1">
          <a:extLst>
            <a:ext uri="{FF2B5EF4-FFF2-40B4-BE49-F238E27FC236}">
              <a16:creationId xmlns:a16="http://schemas.microsoft.com/office/drawing/2014/main" id="{BE16A7C9-0C38-FD41-84CE-62EAA8468F2B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0</xdr:rowOff>
    </xdr:from>
    <xdr:to>
      <xdr:col>4</xdr:col>
      <xdr:colOff>1143000</xdr:colOff>
      <xdr:row>73</xdr:row>
      <xdr:rowOff>76200</xdr:rowOff>
    </xdr:to>
    <xdr:sp macro="" textlink="">
      <xdr:nvSpPr>
        <xdr:cNvPr id="19073" name="Object 16" hidden="1">
          <a:extLst>
            <a:ext uri="{FF2B5EF4-FFF2-40B4-BE49-F238E27FC236}">
              <a16:creationId xmlns:a16="http://schemas.microsoft.com/office/drawing/2014/main" id="{B1D6EF5F-EA66-BE48-9D44-E9E396A22266}"/>
            </a:ext>
          </a:extLst>
        </xdr:cNvPr>
        <xdr:cNvSpPr>
          <a:spLocks noChangeArrowheads="1"/>
        </xdr:cNvSpPr>
      </xdr:nvSpPr>
      <xdr:spPr bwMode="auto">
        <a:xfrm>
          <a:off x="3581400" y="239903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0</xdr:rowOff>
    </xdr:from>
    <xdr:to>
      <xdr:col>4</xdr:col>
      <xdr:colOff>1143000</xdr:colOff>
      <xdr:row>73</xdr:row>
      <xdr:rowOff>50800</xdr:rowOff>
    </xdr:to>
    <xdr:sp macro="" textlink="">
      <xdr:nvSpPr>
        <xdr:cNvPr id="19074" name="Object 16" hidden="1">
          <a:extLst>
            <a:ext uri="{FF2B5EF4-FFF2-40B4-BE49-F238E27FC236}">
              <a16:creationId xmlns:a16="http://schemas.microsoft.com/office/drawing/2014/main" id="{70C77B03-DB1E-0748-BE16-902A1C7AB7B3}"/>
            </a:ext>
          </a:extLst>
        </xdr:cNvPr>
        <xdr:cNvSpPr>
          <a:spLocks noChangeArrowheads="1"/>
        </xdr:cNvSpPr>
      </xdr:nvSpPr>
      <xdr:spPr bwMode="auto">
        <a:xfrm>
          <a:off x="3581400" y="239903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72</xdr:row>
      <xdr:rowOff>0</xdr:rowOff>
    </xdr:from>
    <xdr:to>
      <xdr:col>2</xdr:col>
      <xdr:colOff>1066800</xdr:colOff>
      <xdr:row>73</xdr:row>
      <xdr:rowOff>76200</xdr:rowOff>
    </xdr:to>
    <xdr:sp macro="" textlink="">
      <xdr:nvSpPr>
        <xdr:cNvPr id="19075" name="Object 16" hidden="1">
          <a:extLst>
            <a:ext uri="{FF2B5EF4-FFF2-40B4-BE49-F238E27FC236}">
              <a16:creationId xmlns:a16="http://schemas.microsoft.com/office/drawing/2014/main" id="{38091AC6-1F28-BD49-BF4C-2ECDEC70A726}"/>
            </a:ext>
          </a:extLst>
        </xdr:cNvPr>
        <xdr:cNvSpPr>
          <a:spLocks noChangeArrowheads="1"/>
        </xdr:cNvSpPr>
      </xdr:nvSpPr>
      <xdr:spPr bwMode="auto">
        <a:xfrm>
          <a:off x="457200" y="23990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72</xdr:row>
      <xdr:rowOff>0</xdr:rowOff>
    </xdr:from>
    <xdr:to>
      <xdr:col>2</xdr:col>
      <xdr:colOff>1066800</xdr:colOff>
      <xdr:row>73</xdr:row>
      <xdr:rowOff>50800</xdr:rowOff>
    </xdr:to>
    <xdr:sp macro="" textlink="">
      <xdr:nvSpPr>
        <xdr:cNvPr id="19076" name="Object 16" hidden="1">
          <a:extLst>
            <a:ext uri="{FF2B5EF4-FFF2-40B4-BE49-F238E27FC236}">
              <a16:creationId xmlns:a16="http://schemas.microsoft.com/office/drawing/2014/main" id="{A06DC227-C542-5E49-854F-DC2CE8EAADB5}"/>
            </a:ext>
          </a:extLst>
        </xdr:cNvPr>
        <xdr:cNvSpPr>
          <a:spLocks noChangeArrowheads="1"/>
        </xdr:cNvSpPr>
      </xdr:nvSpPr>
      <xdr:spPr bwMode="auto">
        <a:xfrm>
          <a:off x="457200" y="23990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77" name="Object 16" hidden="1">
          <a:extLst>
            <a:ext uri="{FF2B5EF4-FFF2-40B4-BE49-F238E27FC236}">
              <a16:creationId xmlns:a16="http://schemas.microsoft.com/office/drawing/2014/main" id="{54A8576C-768F-5241-9AC9-E01D1AFD437C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78" name="Object 16" hidden="1">
          <a:extLst>
            <a:ext uri="{FF2B5EF4-FFF2-40B4-BE49-F238E27FC236}">
              <a16:creationId xmlns:a16="http://schemas.microsoft.com/office/drawing/2014/main" id="{831BA76F-F7E3-684B-BD1E-8B67E6DDC54E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79" name="Object 16" hidden="1">
          <a:extLst>
            <a:ext uri="{FF2B5EF4-FFF2-40B4-BE49-F238E27FC236}">
              <a16:creationId xmlns:a16="http://schemas.microsoft.com/office/drawing/2014/main" id="{79A48F31-68C6-F843-850B-368E21D25B99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469900</xdr:colOff>
      <xdr:row>73</xdr:row>
      <xdr:rowOff>165100</xdr:rowOff>
    </xdr:to>
    <xdr:sp macro="" textlink="">
      <xdr:nvSpPr>
        <xdr:cNvPr id="19080" name="Object 16" hidden="1">
          <a:extLst>
            <a:ext uri="{FF2B5EF4-FFF2-40B4-BE49-F238E27FC236}">
              <a16:creationId xmlns:a16="http://schemas.microsoft.com/office/drawing/2014/main" id="{CBE6DB51-B43F-2043-9172-63B44B8449FA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1143000</xdr:colOff>
      <xdr:row>73</xdr:row>
      <xdr:rowOff>177800</xdr:rowOff>
    </xdr:to>
    <xdr:sp macro="" textlink="">
      <xdr:nvSpPr>
        <xdr:cNvPr id="19081" name="Object 16" hidden="1">
          <a:extLst>
            <a:ext uri="{FF2B5EF4-FFF2-40B4-BE49-F238E27FC236}">
              <a16:creationId xmlns:a16="http://schemas.microsoft.com/office/drawing/2014/main" id="{063A972D-8677-6145-BF00-9EF1708C0C55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73</xdr:row>
      <xdr:rowOff>0</xdr:rowOff>
    </xdr:from>
    <xdr:to>
      <xdr:col>2</xdr:col>
      <xdr:colOff>1066800</xdr:colOff>
      <xdr:row>74</xdr:row>
      <xdr:rowOff>76201</xdr:rowOff>
    </xdr:to>
    <xdr:sp macro="" textlink="">
      <xdr:nvSpPr>
        <xdr:cNvPr id="19082" name="Object 16" hidden="1">
          <a:extLst>
            <a:ext uri="{FF2B5EF4-FFF2-40B4-BE49-F238E27FC236}">
              <a16:creationId xmlns:a16="http://schemas.microsoft.com/office/drawing/2014/main" id="{E7C816BF-169F-F04E-817C-84F61EE7CD80}"/>
            </a:ext>
          </a:extLst>
        </xdr:cNvPr>
        <xdr:cNvSpPr>
          <a:spLocks noChangeArrowheads="1"/>
        </xdr:cNvSpPr>
      </xdr:nvSpPr>
      <xdr:spPr bwMode="auto">
        <a:xfrm>
          <a:off x="457200" y="24180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73</xdr:row>
      <xdr:rowOff>0</xdr:rowOff>
    </xdr:from>
    <xdr:to>
      <xdr:col>2</xdr:col>
      <xdr:colOff>1066800</xdr:colOff>
      <xdr:row>74</xdr:row>
      <xdr:rowOff>50801</xdr:rowOff>
    </xdr:to>
    <xdr:sp macro="" textlink="">
      <xdr:nvSpPr>
        <xdr:cNvPr id="19083" name="Object 16" hidden="1">
          <a:extLst>
            <a:ext uri="{FF2B5EF4-FFF2-40B4-BE49-F238E27FC236}">
              <a16:creationId xmlns:a16="http://schemas.microsoft.com/office/drawing/2014/main" id="{144FE05D-4FCD-FE43-A063-CA64679595EC}"/>
            </a:ext>
          </a:extLst>
        </xdr:cNvPr>
        <xdr:cNvSpPr>
          <a:spLocks noChangeArrowheads="1"/>
        </xdr:cNvSpPr>
      </xdr:nvSpPr>
      <xdr:spPr bwMode="auto">
        <a:xfrm>
          <a:off x="457200" y="24180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1143000</xdr:colOff>
      <xdr:row>74</xdr:row>
      <xdr:rowOff>177801</xdr:rowOff>
    </xdr:to>
    <xdr:sp macro="" textlink="">
      <xdr:nvSpPr>
        <xdr:cNvPr id="19084" name="Object 16" hidden="1">
          <a:extLst>
            <a:ext uri="{FF2B5EF4-FFF2-40B4-BE49-F238E27FC236}">
              <a16:creationId xmlns:a16="http://schemas.microsoft.com/office/drawing/2014/main" id="{25A5A43A-4391-034F-968C-60E5B1173907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1143000</xdr:colOff>
      <xdr:row>74</xdr:row>
      <xdr:rowOff>76201</xdr:rowOff>
    </xdr:to>
    <xdr:sp macro="" textlink="">
      <xdr:nvSpPr>
        <xdr:cNvPr id="19085" name="Object 16" hidden="1">
          <a:extLst>
            <a:ext uri="{FF2B5EF4-FFF2-40B4-BE49-F238E27FC236}">
              <a16:creationId xmlns:a16="http://schemas.microsoft.com/office/drawing/2014/main" id="{F8B3363B-7773-4D47-A12C-037F98A7E684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1143000</xdr:colOff>
      <xdr:row>74</xdr:row>
      <xdr:rowOff>50801</xdr:rowOff>
    </xdr:to>
    <xdr:sp macro="" textlink="">
      <xdr:nvSpPr>
        <xdr:cNvPr id="19086" name="Object 16" hidden="1">
          <a:extLst>
            <a:ext uri="{FF2B5EF4-FFF2-40B4-BE49-F238E27FC236}">
              <a16:creationId xmlns:a16="http://schemas.microsoft.com/office/drawing/2014/main" id="{09703943-F6D9-B445-8B78-32A72CBA5BF8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1143000</xdr:colOff>
      <xdr:row>74</xdr:row>
      <xdr:rowOff>177801</xdr:rowOff>
    </xdr:to>
    <xdr:sp macro="" textlink="">
      <xdr:nvSpPr>
        <xdr:cNvPr id="19087" name="Object 16" hidden="1">
          <a:extLst>
            <a:ext uri="{FF2B5EF4-FFF2-40B4-BE49-F238E27FC236}">
              <a16:creationId xmlns:a16="http://schemas.microsoft.com/office/drawing/2014/main" id="{397908A5-939A-2342-84A7-82775412BC1A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73</xdr:row>
      <xdr:rowOff>0</xdr:rowOff>
    </xdr:from>
    <xdr:to>
      <xdr:col>2</xdr:col>
      <xdr:colOff>711200</xdr:colOff>
      <xdr:row>74</xdr:row>
      <xdr:rowOff>76201</xdr:rowOff>
    </xdr:to>
    <xdr:sp macro="" textlink="">
      <xdr:nvSpPr>
        <xdr:cNvPr id="19088" name="Object 16" hidden="1">
          <a:extLst>
            <a:ext uri="{FF2B5EF4-FFF2-40B4-BE49-F238E27FC236}">
              <a16:creationId xmlns:a16="http://schemas.microsoft.com/office/drawing/2014/main" id="{43B99301-EDF8-2B41-B1BD-9F5C4DD492DE}"/>
            </a:ext>
          </a:extLst>
        </xdr:cNvPr>
        <xdr:cNvSpPr>
          <a:spLocks noChangeArrowheads="1"/>
        </xdr:cNvSpPr>
      </xdr:nvSpPr>
      <xdr:spPr bwMode="auto">
        <a:xfrm>
          <a:off x="-2489200" y="24180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73</xdr:row>
      <xdr:rowOff>0</xdr:rowOff>
    </xdr:from>
    <xdr:to>
      <xdr:col>2</xdr:col>
      <xdr:colOff>711200</xdr:colOff>
      <xdr:row>74</xdr:row>
      <xdr:rowOff>50801</xdr:rowOff>
    </xdr:to>
    <xdr:sp macro="" textlink="">
      <xdr:nvSpPr>
        <xdr:cNvPr id="19089" name="Object 16" hidden="1">
          <a:extLst>
            <a:ext uri="{FF2B5EF4-FFF2-40B4-BE49-F238E27FC236}">
              <a16:creationId xmlns:a16="http://schemas.microsoft.com/office/drawing/2014/main" id="{9AF74FBC-EE6D-324D-B81E-69BF8E9FEB42}"/>
            </a:ext>
          </a:extLst>
        </xdr:cNvPr>
        <xdr:cNvSpPr>
          <a:spLocks noChangeArrowheads="1"/>
        </xdr:cNvSpPr>
      </xdr:nvSpPr>
      <xdr:spPr bwMode="auto">
        <a:xfrm>
          <a:off x="-2489200" y="24180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1143000</xdr:colOff>
      <xdr:row>74</xdr:row>
      <xdr:rowOff>177801</xdr:rowOff>
    </xdr:to>
    <xdr:sp macro="" textlink="">
      <xdr:nvSpPr>
        <xdr:cNvPr id="19090" name="Object 16" hidden="1">
          <a:extLst>
            <a:ext uri="{FF2B5EF4-FFF2-40B4-BE49-F238E27FC236}">
              <a16:creationId xmlns:a16="http://schemas.microsoft.com/office/drawing/2014/main" id="{34C297F0-018E-9241-83C1-7828828203DB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1143000</xdr:colOff>
      <xdr:row>74</xdr:row>
      <xdr:rowOff>76201</xdr:rowOff>
    </xdr:to>
    <xdr:sp macro="" textlink="">
      <xdr:nvSpPr>
        <xdr:cNvPr id="19091" name="Object 16" hidden="1">
          <a:extLst>
            <a:ext uri="{FF2B5EF4-FFF2-40B4-BE49-F238E27FC236}">
              <a16:creationId xmlns:a16="http://schemas.microsoft.com/office/drawing/2014/main" id="{A4AD1249-EDA8-874B-9A0B-031467F3268F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739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1143000</xdr:colOff>
      <xdr:row>74</xdr:row>
      <xdr:rowOff>50801</xdr:rowOff>
    </xdr:to>
    <xdr:sp macro="" textlink="">
      <xdr:nvSpPr>
        <xdr:cNvPr id="19092" name="Object 16" hidden="1">
          <a:extLst>
            <a:ext uri="{FF2B5EF4-FFF2-40B4-BE49-F238E27FC236}">
              <a16:creationId xmlns:a16="http://schemas.microsoft.com/office/drawing/2014/main" id="{B88593F9-64E4-AB41-B821-CE12BA22DE49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7399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1143000</xdr:colOff>
      <xdr:row>74</xdr:row>
      <xdr:rowOff>177801</xdr:rowOff>
    </xdr:to>
    <xdr:sp macro="" textlink="">
      <xdr:nvSpPr>
        <xdr:cNvPr id="19093" name="Object 16" hidden="1">
          <a:extLst>
            <a:ext uri="{FF2B5EF4-FFF2-40B4-BE49-F238E27FC236}">
              <a16:creationId xmlns:a16="http://schemas.microsoft.com/office/drawing/2014/main" id="{E66E0038-D4AA-9546-8792-EC3925FE09C7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7399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457200</xdr:colOff>
      <xdr:row>82</xdr:row>
      <xdr:rowOff>88899</xdr:rowOff>
    </xdr:to>
    <xdr:sp macro="" textlink="">
      <xdr:nvSpPr>
        <xdr:cNvPr id="19094" name="Object 16" hidden="1">
          <a:extLst>
            <a:ext uri="{FF2B5EF4-FFF2-40B4-BE49-F238E27FC236}">
              <a16:creationId xmlns:a16="http://schemas.microsoft.com/office/drawing/2014/main" id="{ECD43C3C-3966-A94B-B934-40EFAD0D786E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114300</xdr:rowOff>
    </xdr:from>
    <xdr:to>
      <xdr:col>4</xdr:col>
      <xdr:colOff>457200</xdr:colOff>
      <xdr:row>87</xdr:row>
      <xdr:rowOff>12699</xdr:rowOff>
    </xdr:to>
    <xdr:sp macro="" textlink="">
      <xdr:nvSpPr>
        <xdr:cNvPr id="19095" name="Object 16" hidden="1">
          <a:extLst>
            <a:ext uri="{FF2B5EF4-FFF2-40B4-BE49-F238E27FC236}">
              <a16:creationId xmlns:a16="http://schemas.microsoft.com/office/drawing/2014/main" id="{C2CB64DB-25F6-3A43-B1A7-DB5B5F0A7665}"/>
            </a:ext>
          </a:extLst>
        </xdr:cNvPr>
        <xdr:cNvSpPr>
          <a:spLocks noChangeArrowheads="1"/>
        </xdr:cNvSpPr>
      </xdr:nvSpPr>
      <xdr:spPr bwMode="auto">
        <a:xfrm>
          <a:off x="3581400" y="26581100"/>
          <a:ext cx="10541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114300</xdr:rowOff>
    </xdr:from>
    <xdr:to>
      <xdr:col>4</xdr:col>
      <xdr:colOff>469900</xdr:colOff>
      <xdr:row>86</xdr:row>
      <xdr:rowOff>165099</xdr:rowOff>
    </xdr:to>
    <xdr:sp macro="" textlink="">
      <xdr:nvSpPr>
        <xdr:cNvPr id="19096" name="Object 16" hidden="1">
          <a:extLst>
            <a:ext uri="{FF2B5EF4-FFF2-40B4-BE49-F238E27FC236}">
              <a16:creationId xmlns:a16="http://schemas.microsoft.com/office/drawing/2014/main" id="{445C68E6-B33C-1844-A16E-914A49CE916A}"/>
            </a:ext>
          </a:extLst>
        </xdr:cNvPr>
        <xdr:cNvSpPr>
          <a:spLocks noChangeArrowheads="1"/>
        </xdr:cNvSpPr>
      </xdr:nvSpPr>
      <xdr:spPr bwMode="auto">
        <a:xfrm>
          <a:off x="3581400" y="2658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114300</xdr:rowOff>
    </xdr:from>
    <xdr:to>
      <xdr:col>4</xdr:col>
      <xdr:colOff>469900</xdr:colOff>
      <xdr:row>86</xdr:row>
      <xdr:rowOff>165099</xdr:rowOff>
    </xdr:to>
    <xdr:sp macro="" textlink="">
      <xdr:nvSpPr>
        <xdr:cNvPr id="19097" name="Object 16" hidden="1">
          <a:extLst>
            <a:ext uri="{FF2B5EF4-FFF2-40B4-BE49-F238E27FC236}">
              <a16:creationId xmlns:a16="http://schemas.microsoft.com/office/drawing/2014/main" id="{D59F2C4F-935A-1F43-9D88-BAE070A27E89}"/>
            </a:ext>
          </a:extLst>
        </xdr:cNvPr>
        <xdr:cNvSpPr>
          <a:spLocks noChangeArrowheads="1"/>
        </xdr:cNvSpPr>
      </xdr:nvSpPr>
      <xdr:spPr bwMode="auto">
        <a:xfrm>
          <a:off x="3581400" y="2658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114300</xdr:rowOff>
    </xdr:from>
    <xdr:to>
      <xdr:col>4</xdr:col>
      <xdr:colOff>469900</xdr:colOff>
      <xdr:row>86</xdr:row>
      <xdr:rowOff>165099</xdr:rowOff>
    </xdr:to>
    <xdr:sp macro="" textlink="">
      <xdr:nvSpPr>
        <xdr:cNvPr id="19098" name="Object 16" hidden="1">
          <a:extLst>
            <a:ext uri="{FF2B5EF4-FFF2-40B4-BE49-F238E27FC236}">
              <a16:creationId xmlns:a16="http://schemas.microsoft.com/office/drawing/2014/main" id="{A89AE4AC-6542-DE45-B751-D782EB570121}"/>
            </a:ext>
          </a:extLst>
        </xdr:cNvPr>
        <xdr:cNvSpPr>
          <a:spLocks noChangeArrowheads="1"/>
        </xdr:cNvSpPr>
      </xdr:nvSpPr>
      <xdr:spPr bwMode="auto">
        <a:xfrm>
          <a:off x="3581400" y="2658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114300</xdr:rowOff>
    </xdr:from>
    <xdr:to>
      <xdr:col>4</xdr:col>
      <xdr:colOff>469900</xdr:colOff>
      <xdr:row>86</xdr:row>
      <xdr:rowOff>165099</xdr:rowOff>
    </xdr:to>
    <xdr:sp macro="" textlink="">
      <xdr:nvSpPr>
        <xdr:cNvPr id="19099" name="Object 16" hidden="1">
          <a:extLst>
            <a:ext uri="{FF2B5EF4-FFF2-40B4-BE49-F238E27FC236}">
              <a16:creationId xmlns:a16="http://schemas.microsoft.com/office/drawing/2014/main" id="{3E815F06-28D0-CE4D-B407-D858553ADCD5}"/>
            </a:ext>
          </a:extLst>
        </xdr:cNvPr>
        <xdr:cNvSpPr>
          <a:spLocks noChangeArrowheads="1"/>
        </xdr:cNvSpPr>
      </xdr:nvSpPr>
      <xdr:spPr bwMode="auto">
        <a:xfrm>
          <a:off x="3581400" y="265811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100" name="Object 16" hidden="1">
          <a:extLst>
            <a:ext uri="{FF2B5EF4-FFF2-40B4-BE49-F238E27FC236}">
              <a16:creationId xmlns:a16="http://schemas.microsoft.com/office/drawing/2014/main" id="{376E14CD-8410-D345-B34A-478D48867054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101" name="Object 16" hidden="1">
          <a:extLst>
            <a:ext uri="{FF2B5EF4-FFF2-40B4-BE49-F238E27FC236}">
              <a16:creationId xmlns:a16="http://schemas.microsoft.com/office/drawing/2014/main" id="{D4E25AFD-67EF-B545-9BE4-38592EB30813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102" name="Object 16" hidden="1">
          <a:extLst>
            <a:ext uri="{FF2B5EF4-FFF2-40B4-BE49-F238E27FC236}">
              <a16:creationId xmlns:a16="http://schemas.microsoft.com/office/drawing/2014/main" id="{35B31B9A-8849-4D43-A82C-BE7269C76373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103" name="Object 16" hidden="1">
          <a:extLst>
            <a:ext uri="{FF2B5EF4-FFF2-40B4-BE49-F238E27FC236}">
              <a16:creationId xmlns:a16="http://schemas.microsoft.com/office/drawing/2014/main" id="{C6D12EAF-D49C-B04B-BBA5-6CD3E2E02A83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83</xdr:row>
      <xdr:rowOff>0</xdr:rowOff>
    </xdr:from>
    <xdr:to>
      <xdr:col>2</xdr:col>
      <xdr:colOff>711200</xdr:colOff>
      <xdr:row>84</xdr:row>
      <xdr:rowOff>76199</xdr:rowOff>
    </xdr:to>
    <xdr:sp macro="" textlink="">
      <xdr:nvSpPr>
        <xdr:cNvPr id="19104" name="Object 16" hidden="1">
          <a:extLst>
            <a:ext uri="{FF2B5EF4-FFF2-40B4-BE49-F238E27FC236}">
              <a16:creationId xmlns:a16="http://schemas.microsoft.com/office/drawing/2014/main" id="{976F0422-5583-654E-8EC5-45BDAB48436B}"/>
            </a:ext>
          </a:extLst>
        </xdr:cNvPr>
        <xdr:cNvSpPr>
          <a:spLocks noChangeArrowheads="1"/>
        </xdr:cNvSpPr>
      </xdr:nvSpPr>
      <xdr:spPr bwMode="auto">
        <a:xfrm>
          <a:off x="-2489200" y="26085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83</xdr:row>
      <xdr:rowOff>0</xdr:rowOff>
    </xdr:from>
    <xdr:to>
      <xdr:col>2</xdr:col>
      <xdr:colOff>711200</xdr:colOff>
      <xdr:row>84</xdr:row>
      <xdr:rowOff>50799</xdr:rowOff>
    </xdr:to>
    <xdr:sp macro="" textlink="">
      <xdr:nvSpPr>
        <xdr:cNvPr id="19105" name="Object 16" hidden="1">
          <a:extLst>
            <a:ext uri="{FF2B5EF4-FFF2-40B4-BE49-F238E27FC236}">
              <a16:creationId xmlns:a16="http://schemas.microsoft.com/office/drawing/2014/main" id="{2D3415F9-752C-7D4D-B09A-86D1BE3798ED}"/>
            </a:ext>
          </a:extLst>
        </xdr:cNvPr>
        <xdr:cNvSpPr>
          <a:spLocks noChangeArrowheads="1"/>
        </xdr:cNvSpPr>
      </xdr:nvSpPr>
      <xdr:spPr bwMode="auto">
        <a:xfrm>
          <a:off x="-2489200" y="26085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106" name="Object 16" hidden="1">
          <a:extLst>
            <a:ext uri="{FF2B5EF4-FFF2-40B4-BE49-F238E27FC236}">
              <a16:creationId xmlns:a16="http://schemas.microsoft.com/office/drawing/2014/main" id="{C7FE57F2-DB77-E042-BF41-A3EEB410435C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107" name="Object 16" hidden="1">
          <a:extLst>
            <a:ext uri="{FF2B5EF4-FFF2-40B4-BE49-F238E27FC236}">
              <a16:creationId xmlns:a16="http://schemas.microsoft.com/office/drawing/2014/main" id="{721FFC11-B2AE-F54A-AE32-B3076725CCAE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108" name="Object 16" hidden="1">
          <a:extLst>
            <a:ext uri="{FF2B5EF4-FFF2-40B4-BE49-F238E27FC236}">
              <a16:creationId xmlns:a16="http://schemas.microsoft.com/office/drawing/2014/main" id="{EE977D72-9B86-8341-8E9E-64165B9C2603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109" name="Object 16" hidden="1">
          <a:extLst>
            <a:ext uri="{FF2B5EF4-FFF2-40B4-BE49-F238E27FC236}">
              <a16:creationId xmlns:a16="http://schemas.microsoft.com/office/drawing/2014/main" id="{7DEF760A-1F28-9D45-9A12-E142CEF23DB1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83</xdr:row>
      <xdr:rowOff>0</xdr:rowOff>
    </xdr:from>
    <xdr:to>
      <xdr:col>2</xdr:col>
      <xdr:colOff>711200</xdr:colOff>
      <xdr:row>84</xdr:row>
      <xdr:rowOff>76199</xdr:rowOff>
    </xdr:to>
    <xdr:sp macro="" textlink="">
      <xdr:nvSpPr>
        <xdr:cNvPr id="19110" name="Object 16" hidden="1">
          <a:extLst>
            <a:ext uri="{FF2B5EF4-FFF2-40B4-BE49-F238E27FC236}">
              <a16:creationId xmlns:a16="http://schemas.microsoft.com/office/drawing/2014/main" id="{F303FFCF-ACE4-3241-A1A1-2BC4F635C807}"/>
            </a:ext>
          </a:extLst>
        </xdr:cNvPr>
        <xdr:cNvSpPr>
          <a:spLocks noChangeArrowheads="1"/>
        </xdr:cNvSpPr>
      </xdr:nvSpPr>
      <xdr:spPr bwMode="auto">
        <a:xfrm>
          <a:off x="-2489200" y="26085800"/>
          <a:ext cx="3657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-2489200</xdr:colOff>
      <xdr:row>83</xdr:row>
      <xdr:rowOff>0</xdr:rowOff>
    </xdr:from>
    <xdr:to>
      <xdr:col>2</xdr:col>
      <xdr:colOff>711200</xdr:colOff>
      <xdr:row>84</xdr:row>
      <xdr:rowOff>50799</xdr:rowOff>
    </xdr:to>
    <xdr:sp macro="" textlink="">
      <xdr:nvSpPr>
        <xdr:cNvPr id="19111" name="Object 16" hidden="1">
          <a:extLst>
            <a:ext uri="{FF2B5EF4-FFF2-40B4-BE49-F238E27FC236}">
              <a16:creationId xmlns:a16="http://schemas.microsoft.com/office/drawing/2014/main" id="{416E731A-0907-FC41-BBAC-E042E5B3635B}"/>
            </a:ext>
          </a:extLst>
        </xdr:cNvPr>
        <xdr:cNvSpPr>
          <a:spLocks noChangeArrowheads="1"/>
        </xdr:cNvSpPr>
      </xdr:nvSpPr>
      <xdr:spPr bwMode="auto">
        <a:xfrm>
          <a:off x="-2489200" y="26085800"/>
          <a:ext cx="36576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112" name="Object 16" hidden="1">
          <a:extLst>
            <a:ext uri="{FF2B5EF4-FFF2-40B4-BE49-F238E27FC236}">
              <a16:creationId xmlns:a16="http://schemas.microsoft.com/office/drawing/2014/main" id="{8F869A77-1CC4-3A44-950D-63BD2A6F4FF3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113" name="Object 16" hidden="1">
          <a:extLst>
            <a:ext uri="{FF2B5EF4-FFF2-40B4-BE49-F238E27FC236}">
              <a16:creationId xmlns:a16="http://schemas.microsoft.com/office/drawing/2014/main" id="{BFA985C4-330C-3C42-A989-AB2536BF4EA7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114" name="Object 16" hidden="1">
          <a:extLst>
            <a:ext uri="{FF2B5EF4-FFF2-40B4-BE49-F238E27FC236}">
              <a16:creationId xmlns:a16="http://schemas.microsoft.com/office/drawing/2014/main" id="{501D1B36-8657-3E40-BA5A-6EA3EBC52DB8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115" name="Object 16" hidden="1">
          <a:extLst>
            <a:ext uri="{FF2B5EF4-FFF2-40B4-BE49-F238E27FC236}">
              <a16:creationId xmlns:a16="http://schemas.microsoft.com/office/drawing/2014/main" id="{183896B2-DAB0-0D4E-BF11-93AAACFB5C65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469900</xdr:colOff>
      <xdr:row>84</xdr:row>
      <xdr:rowOff>76199</xdr:rowOff>
    </xdr:to>
    <xdr:sp macro="" textlink="">
      <xdr:nvSpPr>
        <xdr:cNvPr id="19116" name="Object 16" hidden="1">
          <a:extLst>
            <a:ext uri="{FF2B5EF4-FFF2-40B4-BE49-F238E27FC236}">
              <a16:creationId xmlns:a16="http://schemas.microsoft.com/office/drawing/2014/main" id="{204BA63F-2D36-554D-B699-E50D1F0771D5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469900</xdr:colOff>
      <xdr:row>84</xdr:row>
      <xdr:rowOff>50799</xdr:rowOff>
    </xdr:to>
    <xdr:sp macro="" textlink="">
      <xdr:nvSpPr>
        <xdr:cNvPr id="19117" name="Object 16" hidden="1">
          <a:extLst>
            <a:ext uri="{FF2B5EF4-FFF2-40B4-BE49-F238E27FC236}">
              <a16:creationId xmlns:a16="http://schemas.microsoft.com/office/drawing/2014/main" id="{A7DFB164-930A-F54E-89D6-B5EEE7C45CC6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469900</xdr:colOff>
      <xdr:row>84</xdr:row>
      <xdr:rowOff>76199</xdr:rowOff>
    </xdr:to>
    <xdr:sp macro="" textlink="">
      <xdr:nvSpPr>
        <xdr:cNvPr id="19118" name="Object 16" hidden="1">
          <a:extLst>
            <a:ext uri="{FF2B5EF4-FFF2-40B4-BE49-F238E27FC236}">
              <a16:creationId xmlns:a16="http://schemas.microsoft.com/office/drawing/2014/main" id="{ACB84A6A-3B13-534E-B737-77CB7369D8E4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469900</xdr:colOff>
      <xdr:row>84</xdr:row>
      <xdr:rowOff>50799</xdr:rowOff>
    </xdr:to>
    <xdr:sp macro="" textlink="">
      <xdr:nvSpPr>
        <xdr:cNvPr id="19119" name="Object 16" hidden="1">
          <a:extLst>
            <a:ext uri="{FF2B5EF4-FFF2-40B4-BE49-F238E27FC236}">
              <a16:creationId xmlns:a16="http://schemas.microsoft.com/office/drawing/2014/main" id="{1B09C399-5C9B-F74B-9743-4E6D4A17DC49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469900</xdr:colOff>
      <xdr:row>84</xdr:row>
      <xdr:rowOff>76199</xdr:rowOff>
    </xdr:to>
    <xdr:sp macro="" textlink="">
      <xdr:nvSpPr>
        <xdr:cNvPr id="19120" name="Object 16" hidden="1">
          <a:extLst>
            <a:ext uri="{FF2B5EF4-FFF2-40B4-BE49-F238E27FC236}">
              <a16:creationId xmlns:a16="http://schemas.microsoft.com/office/drawing/2014/main" id="{1BE9C90C-2C97-FD45-9B00-58CA15C859B1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469900</xdr:colOff>
      <xdr:row>84</xdr:row>
      <xdr:rowOff>50799</xdr:rowOff>
    </xdr:to>
    <xdr:sp macro="" textlink="">
      <xdr:nvSpPr>
        <xdr:cNvPr id="19121" name="Object 16" hidden="1">
          <a:extLst>
            <a:ext uri="{FF2B5EF4-FFF2-40B4-BE49-F238E27FC236}">
              <a16:creationId xmlns:a16="http://schemas.microsoft.com/office/drawing/2014/main" id="{0E8959D7-D0FD-5849-B06D-74D0F8C42D66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0</xdr:rowOff>
    </xdr:from>
    <xdr:to>
      <xdr:col>4</xdr:col>
      <xdr:colOff>546100</xdr:colOff>
      <xdr:row>37</xdr:row>
      <xdr:rowOff>0</xdr:rowOff>
    </xdr:to>
    <xdr:sp macro="" textlink="">
      <xdr:nvSpPr>
        <xdr:cNvPr id="19122" name="Object 16" hidden="1">
          <a:extLst>
            <a:ext uri="{FF2B5EF4-FFF2-40B4-BE49-F238E27FC236}">
              <a16:creationId xmlns:a16="http://schemas.microsoft.com/office/drawing/2014/main" id="{67A0D27A-7273-0944-B668-034AB39FE456}"/>
            </a:ext>
          </a:extLst>
        </xdr:cNvPr>
        <xdr:cNvSpPr>
          <a:spLocks noChangeArrowheads="1"/>
        </xdr:cNvSpPr>
      </xdr:nvSpPr>
      <xdr:spPr bwMode="auto">
        <a:xfrm>
          <a:off x="3581400" y="12484100"/>
          <a:ext cx="1143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</xdr:row>
      <xdr:rowOff>0</xdr:rowOff>
    </xdr:from>
    <xdr:to>
      <xdr:col>4</xdr:col>
      <xdr:colOff>546100</xdr:colOff>
      <xdr:row>5</xdr:row>
      <xdr:rowOff>195943</xdr:rowOff>
    </xdr:to>
    <xdr:sp macro="" textlink="">
      <xdr:nvSpPr>
        <xdr:cNvPr id="19123" name="Object 16" hidden="1">
          <a:extLst>
            <a:ext uri="{FF2B5EF4-FFF2-40B4-BE49-F238E27FC236}">
              <a16:creationId xmlns:a16="http://schemas.microsoft.com/office/drawing/2014/main" id="{2476894C-12AC-F343-A99F-76E1A6054BE9}"/>
            </a:ext>
          </a:extLst>
        </xdr:cNvPr>
        <xdr:cNvSpPr>
          <a:spLocks noChangeArrowheads="1"/>
        </xdr:cNvSpPr>
      </xdr:nvSpPr>
      <xdr:spPr bwMode="auto">
        <a:xfrm>
          <a:off x="3581400" y="2006600"/>
          <a:ext cx="1143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38</xdr:row>
      <xdr:rowOff>114300</xdr:rowOff>
    </xdr:from>
    <xdr:to>
      <xdr:col>4</xdr:col>
      <xdr:colOff>546100</xdr:colOff>
      <xdr:row>38</xdr:row>
      <xdr:rowOff>431800</xdr:rowOff>
    </xdr:to>
    <xdr:sp macro="" textlink="">
      <xdr:nvSpPr>
        <xdr:cNvPr id="19124" name="Object 16" hidden="1">
          <a:extLst>
            <a:ext uri="{FF2B5EF4-FFF2-40B4-BE49-F238E27FC236}">
              <a16:creationId xmlns:a16="http://schemas.microsoft.com/office/drawing/2014/main" id="{2794A8B5-DCE5-0548-AB18-B8B079EAF554}"/>
            </a:ext>
          </a:extLst>
        </xdr:cNvPr>
        <xdr:cNvSpPr>
          <a:spLocks noChangeArrowheads="1"/>
        </xdr:cNvSpPr>
      </xdr:nvSpPr>
      <xdr:spPr bwMode="auto">
        <a:xfrm>
          <a:off x="3581400" y="12788900"/>
          <a:ext cx="1143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36</xdr:row>
      <xdr:rowOff>0</xdr:rowOff>
    </xdr:from>
    <xdr:to>
      <xdr:col>4</xdr:col>
      <xdr:colOff>546100</xdr:colOff>
      <xdr:row>37</xdr:row>
      <xdr:rowOff>0</xdr:rowOff>
    </xdr:to>
    <xdr:sp macro="" textlink="">
      <xdr:nvSpPr>
        <xdr:cNvPr id="19125" name="Object 16" hidden="1">
          <a:extLst>
            <a:ext uri="{FF2B5EF4-FFF2-40B4-BE49-F238E27FC236}">
              <a16:creationId xmlns:a16="http://schemas.microsoft.com/office/drawing/2014/main" id="{FABA429D-2C7F-A947-BE1F-6ABFE03A0FE3}"/>
            </a:ext>
          </a:extLst>
        </xdr:cNvPr>
        <xdr:cNvSpPr>
          <a:spLocks noChangeArrowheads="1"/>
        </xdr:cNvSpPr>
      </xdr:nvSpPr>
      <xdr:spPr bwMode="auto">
        <a:xfrm>
          <a:off x="3581400" y="12484100"/>
          <a:ext cx="1143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558800</xdr:colOff>
      <xdr:row>87</xdr:row>
      <xdr:rowOff>88900</xdr:rowOff>
    </xdr:to>
    <xdr:sp macro="" textlink="">
      <xdr:nvSpPr>
        <xdr:cNvPr id="19126" name="Object 16" hidden="1">
          <a:extLst>
            <a:ext uri="{FF2B5EF4-FFF2-40B4-BE49-F238E27FC236}">
              <a16:creationId xmlns:a16="http://schemas.microsoft.com/office/drawing/2014/main" id="{751E3973-104A-BA4C-B5D8-71CF0AF501ED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557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558800</xdr:colOff>
      <xdr:row>74</xdr:row>
      <xdr:rowOff>1</xdr:rowOff>
    </xdr:to>
    <xdr:sp macro="" textlink="">
      <xdr:nvSpPr>
        <xdr:cNvPr id="19127" name="Object 16" hidden="1">
          <a:extLst>
            <a:ext uri="{FF2B5EF4-FFF2-40B4-BE49-F238E27FC236}">
              <a16:creationId xmlns:a16="http://schemas.microsoft.com/office/drawing/2014/main" id="{6A3DED52-FB30-1A46-8D69-A7903FD2931A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155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28" name="Object 16" hidden="1">
          <a:extLst>
            <a:ext uri="{FF2B5EF4-FFF2-40B4-BE49-F238E27FC236}">
              <a16:creationId xmlns:a16="http://schemas.microsoft.com/office/drawing/2014/main" id="{DDCD97DD-0049-FB43-A940-1DD61829333E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558800</xdr:colOff>
      <xdr:row>87</xdr:row>
      <xdr:rowOff>88900</xdr:rowOff>
    </xdr:to>
    <xdr:sp macro="" textlink="">
      <xdr:nvSpPr>
        <xdr:cNvPr id="19129" name="Object 16" hidden="1">
          <a:extLst>
            <a:ext uri="{FF2B5EF4-FFF2-40B4-BE49-F238E27FC236}">
              <a16:creationId xmlns:a16="http://schemas.microsoft.com/office/drawing/2014/main" id="{8C107178-BBF0-BB4F-A348-E583A79F1F4D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557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558800</xdr:colOff>
      <xdr:row>87</xdr:row>
      <xdr:rowOff>63500</xdr:rowOff>
    </xdr:to>
    <xdr:sp macro="" textlink="">
      <xdr:nvSpPr>
        <xdr:cNvPr id="19130" name="Object 16" hidden="1">
          <a:extLst>
            <a:ext uri="{FF2B5EF4-FFF2-40B4-BE49-F238E27FC236}">
              <a16:creationId xmlns:a16="http://schemas.microsoft.com/office/drawing/2014/main" id="{27EC665F-B797-F64F-9841-66B79758024C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557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558800</xdr:colOff>
      <xdr:row>87</xdr:row>
      <xdr:rowOff>38100</xdr:rowOff>
    </xdr:to>
    <xdr:sp macro="" textlink="">
      <xdr:nvSpPr>
        <xdr:cNvPr id="19131" name="Object 16" hidden="1">
          <a:extLst>
            <a:ext uri="{FF2B5EF4-FFF2-40B4-BE49-F238E27FC236}">
              <a16:creationId xmlns:a16="http://schemas.microsoft.com/office/drawing/2014/main" id="{638A8C9A-4CE2-2641-B56F-862BFC77E4F0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32" name="Object 16" hidden="1">
          <a:extLst>
            <a:ext uri="{FF2B5EF4-FFF2-40B4-BE49-F238E27FC236}">
              <a16:creationId xmlns:a16="http://schemas.microsoft.com/office/drawing/2014/main" id="{0174A633-36FD-4549-945E-6367B6EF8497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33" name="Object 16" hidden="1">
          <a:extLst>
            <a:ext uri="{FF2B5EF4-FFF2-40B4-BE49-F238E27FC236}">
              <a16:creationId xmlns:a16="http://schemas.microsoft.com/office/drawing/2014/main" id="{BB30B84B-D31B-C042-9246-B4080D051853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34" name="Object 16" hidden="1">
          <a:extLst>
            <a:ext uri="{FF2B5EF4-FFF2-40B4-BE49-F238E27FC236}">
              <a16:creationId xmlns:a16="http://schemas.microsoft.com/office/drawing/2014/main" id="{03A66CC7-E967-2D4D-A9AE-1A22ACA17A1D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35" name="Object 16" hidden="1">
          <a:extLst>
            <a:ext uri="{FF2B5EF4-FFF2-40B4-BE49-F238E27FC236}">
              <a16:creationId xmlns:a16="http://schemas.microsoft.com/office/drawing/2014/main" id="{2E5F0629-31A7-0A4A-AEBC-91C824CB3F34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36" name="Object 16" hidden="1">
          <a:extLst>
            <a:ext uri="{FF2B5EF4-FFF2-40B4-BE49-F238E27FC236}">
              <a16:creationId xmlns:a16="http://schemas.microsoft.com/office/drawing/2014/main" id="{F0A563AA-5B4B-8D43-9C6C-6F032D0EE08B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37" name="Object 16" hidden="1">
          <a:extLst>
            <a:ext uri="{FF2B5EF4-FFF2-40B4-BE49-F238E27FC236}">
              <a16:creationId xmlns:a16="http://schemas.microsoft.com/office/drawing/2014/main" id="{D496ADC5-5356-004D-9CDA-A04F7815A73E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138" name="Object 16" hidden="1">
          <a:extLst>
            <a:ext uri="{FF2B5EF4-FFF2-40B4-BE49-F238E27FC236}">
              <a16:creationId xmlns:a16="http://schemas.microsoft.com/office/drawing/2014/main" id="{5631A63A-9DFD-FF45-B844-BBA79BCCD77C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139" name="Object 16" hidden="1">
          <a:extLst>
            <a:ext uri="{FF2B5EF4-FFF2-40B4-BE49-F238E27FC236}">
              <a16:creationId xmlns:a16="http://schemas.microsoft.com/office/drawing/2014/main" id="{2810B248-9FF7-6D45-B124-052EC4535BBA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140" name="Object 16" hidden="1">
          <a:extLst>
            <a:ext uri="{FF2B5EF4-FFF2-40B4-BE49-F238E27FC236}">
              <a16:creationId xmlns:a16="http://schemas.microsoft.com/office/drawing/2014/main" id="{1B12D849-C3A5-004B-87AB-EE1AB1A4494A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141" name="Object 16" hidden="1">
          <a:extLst>
            <a:ext uri="{FF2B5EF4-FFF2-40B4-BE49-F238E27FC236}">
              <a16:creationId xmlns:a16="http://schemas.microsoft.com/office/drawing/2014/main" id="{63BFB79B-AF18-FE44-BD96-8A636E79559B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142" name="Object 16" hidden="1">
          <a:extLst>
            <a:ext uri="{FF2B5EF4-FFF2-40B4-BE49-F238E27FC236}">
              <a16:creationId xmlns:a16="http://schemas.microsoft.com/office/drawing/2014/main" id="{D3689FF3-C1B1-514F-B2BC-0C670365B98B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143" name="Object 16" hidden="1">
          <a:extLst>
            <a:ext uri="{FF2B5EF4-FFF2-40B4-BE49-F238E27FC236}">
              <a16:creationId xmlns:a16="http://schemas.microsoft.com/office/drawing/2014/main" id="{DB1E5900-B16F-974E-B171-A3873437E2ED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144" name="Object 16" hidden="1">
          <a:extLst>
            <a:ext uri="{FF2B5EF4-FFF2-40B4-BE49-F238E27FC236}">
              <a16:creationId xmlns:a16="http://schemas.microsoft.com/office/drawing/2014/main" id="{ED1F9F31-B558-EA4A-9D51-B4428CEF0F5C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145" name="Object 16" hidden="1">
          <a:extLst>
            <a:ext uri="{FF2B5EF4-FFF2-40B4-BE49-F238E27FC236}">
              <a16:creationId xmlns:a16="http://schemas.microsoft.com/office/drawing/2014/main" id="{E6465697-97C8-8C47-A7A8-7F3E6A433B1C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571500</xdr:colOff>
      <xdr:row>74</xdr:row>
      <xdr:rowOff>1</xdr:rowOff>
    </xdr:to>
    <xdr:sp macro="" textlink="">
      <xdr:nvSpPr>
        <xdr:cNvPr id="19146" name="Object 16" hidden="1">
          <a:extLst>
            <a:ext uri="{FF2B5EF4-FFF2-40B4-BE49-F238E27FC236}">
              <a16:creationId xmlns:a16="http://schemas.microsoft.com/office/drawing/2014/main" id="{CC564BD7-311E-1E43-A358-E6A2D6388562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147" name="Object 16" hidden="1">
          <a:extLst>
            <a:ext uri="{FF2B5EF4-FFF2-40B4-BE49-F238E27FC236}">
              <a16:creationId xmlns:a16="http://schemas.microsoft.com/office/drawing/2014/main" id="{4827E917-4F80-1748-8635-271E6C4D6E69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148" name="Object 16" hidden="1">
          <a:extLst>
            <a:ext uri="{FF2B5EF4-FFF2-40B4-BE49-F238E27FC236}">
              <a16:creationId xmlns:a16="http://schemas.microsoft.com/office/drawing/2014/main" id="{7084DC45-3348-2043-A8FC-0F3D6B229D85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149" name="Object 16" hidden="1">
          <a:extLst>
            <a:ext uri="{FF2B5EF4-FFF2-40B4-BE49-F238E27FC236}">
              <a16:creationId xmlns:a16="http://schemas.microsoft.com/office/drawing/2014/main" id="{D1C01528-0691-BA4E-9955-821924CA72F9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150" name="Object 16" hidden="1">
          <a:extLst>
            <a:ext uri="{FF2B5EF4-FFF2-40B4-BE49-F238E27FC236}">
              <a16:creationId xmlns:a16="http://schemas.microsoft.com/office/drawing/2014/main" id="{6A062655-8BA5-7C44-BAD5-C68D340C226E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571500</xdr:colOff>
      <xdr:row>87</xdr:row>
      <xdr:rowOff>63500</xdr:rowOff>
    </xdr:to>
    <xdr:sp macro="" textlink="">
      <xdr:nvSpPr>
        <xdr:cNvPr id="19151" name="Object 16" hidden="1">
          <a:extLst>
            <a:ext uri="{FF2B5EF4-FFF2-40B4-BE49-F238E27FC236}">
              <a16:creationId xmlns:a16="http://schemas.microsoft.com/office/drawing/2014/main" id="{0D46CB73-B2A3-154A-9BEA-2C334D90C923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571500</xdr:colOff>
      <xdr:row>87</xdr:row>
      <xdr:rowOff>63500</xdr:rowOff>
    </xdr:to>
    <xdr:sp macro="" textlink="">
      <xdr:nvSpPr>
        <xdr:cNvPr id="19152" name="Object 16" hidden="1">
          <a:extLst>
            <a:ext uri="{FF2B5EF4-FFF2-40B4-BE49-F238E27FC236}">
              <a16:creationId xmlns:a16="http://schemas.microsoft.com/office/drawing/2014/main" id="{408DA8A4-8011-EF4D-BC76-15BC9F69EC41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571500</xdr:colOff>
      <xdr:row>87</xdr:row>
      <xdr:rowOff>63500</xdr:rowOff>
    </xdr:to>
    <xdr:sp macro="" textlink="">
      <xdr:nvSpPr>
        <xdr:cNvPr id="19153" name="Object 16" hidden="1">
          <a:extLst>
            <a:ext uri="{FF2B5EF4-FFF2-40B4-BE49-F238E27FC236}">
              <a16:creationId xmlns:a16="http://schemas.microsoft.com/office/drawing/2014/main" id="{CFDD2EC6-AF68-4242-8C5D-AF3029F75C8C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86</xdr:row>
      <xdr:rowOff>0</xdr:rowOff>
    </xdr:from>
    <xdr:to>
      <xdr:col>4</xdr:col>
      <xdr:colOff>571500</xdr:colOff>
      <xdr:row>87</xdr:row>
      <xdr:rowOff>63500</xdr:rowOff>
    </xdr:to>
    <xdr:sp macro="" textlink="">
      <xdr:nvSpPr>
        <xdr:cNvPr id="19154" name="Object 16" hidden="1">
          <a:extLst>
            <a:ext uri="{FF2B5EF4-FFF2-40B4-BE49-F238E27FC236}">
              <a16:creationId xmlns:a16="http://schemas.microsoft.com/office/drawing/2014/main" id="{A3474A85-104F-9245-BE17-490212E04275}"/>
            </a:ext>
          </a:extLst>
        </xdr:cNvPr>
        <xdr:cNvSpPr>
          <a:spLocks noChangeArrowheads="1"/>
        </xdr:cNvSpPr>
      </xdr:nvSpPr>
      <xdr:spPr bwMode="auto">
        <a:xfrm>
          <a:off x="3581400" y="26657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558800</xdr:colOff>
      <xdr:row>52</xdr:row>
      <xdr:rowOff>147864</xdr:rowOff>
    </xdr:to>
    <xdr:sp macro="" textlink="">
      <xdr:nvSpPr>
        <xdr:cNvPr id="19155" name="Object 16" hidden="1">
          <a:extLst>
            <a:ext uri="{FF2B5EF4-FFF2-40B4-BE49-F238E27FC236}">
              <a16:creationId xmlns:a16="http://schemas.microsoft.com/office/drawing/2014/main" id="{9D3C5AA5-665D-4A4F-A81F-684C15A6D5BF}"/>
            </a:ext>
          </a:extLst>
        </xdr:cNvPr>
        <xdr:cNvSpPr>
          <a:spLocks noChangeArrowheads="1"/>
        </xdr:cNvSpPr>
      </xdr:nvSpPr>
      <xdr:spPr bwMode="auto">
        <a:xfrm>
          <a:off x="3581400" y="15189200"/>
          <a:ext cx="1155700" cy="187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156" name="Object 16" hidden="1">
          <a:extLst>
            <a:ext uri="{FF2B5EF4-FFF2-40B4-BE49-F238E27FC236}">
              <a16:creationId xmlns:a16="http://schemas.microsoft.com/office/drawing/2014/main" id="{299803D2-8ECE-654E-B6F7-4E199EDA2DF4}"/>
            </a:ext>
          </a:extLst>
        </xdr:cNvPr>
        <xdr:cNvSpPr>
          <a:spLocks noChangeArrowheads="1"/>
        </xdr:cNvSpPr>
      </xdr:nvSpPr>
      <xdr:spPr bwMode="auto">
        <a:xfrm>
          <a:off x="3581400" y="15189200"/>
          <a:ext cx="11684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157" name="Object 16" hidden="1">
          <a:extLst>
            <a:ext uri="{FF2B5EF4-FFF2-40B4-BE49-F238E27FC236}">
              <a16:creationId xmlns:a16="http://schemas.microsoft.com/office/drawing/2014/main" id="{22433393-6350-2A43-B207-426BD81719BF}"/>
            </a:ext>
          </a:extLst>
        </xdr:cNvPr>
        <xdr:cNvSpPr>
          <a:spLocks noChangeArrowheads="1"/>
        </xdr:cNvSpPr>
      </xdr:nvSpPr>
      <xdr:spPr bwMode="auto">
        <a:xfrm>
          <a:off x="3581400" y="15189200"/>
          <a:ext cx="11684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158" name="Object 16" hidden="1">
          <a:extLst>
            <a:ext uri="{FF2B5EF4-FFF2-40B4-BE49-F238E27FC236}">
              <a16:creationId xmlns:a16="http://schemas.microsoft.com/office/drawing/2014/main" id="{4BB2F2ED-EC7D-4E47-8388-8E2B2B251CAB}"/>
            </a:ext>
          </a:extLst>
        </xdr:cNvPr>
        <xdr:cNvSpPr>
          <a:spLocks noChangeArrowheads="1"/>
        </xdr:cNvSpPr>
      </xdr:nvSpPr>
      <xdr:spPr bwMode="auto">
        <a:xfrm>
          <a:off x="3581400" y="15189200"/>
          <a:ext cx="11684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45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159" name="Object 16" hidden="1">
          <a:extLst>
            <a:ext uri="{FF2B5EF4-FFF2-40B4-BE49-F238E27FC236}">
              <a16:creationId xmlns:a16="http://schemas.microsoft.com/office/drawing/2014/main" id="{977D0DC6-EC8A-8F44-87F4-EC45106D2075}"/>
            </a:ext>
          </a:extLst>
        </xdr:cNvPr>
        <xdr:cNvSpPr>
          <a:spLocks noChangeArrowheads="1"/>
        </xdr:cNvSpPr>
      </xdr:nvSpPr>
      <xdr:spPr bwMode="auto">
        <a:xfrm>
          <a:off x="3581400" y="15189200"/>
          <a:ext cx="1168400" cy="184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38099</xdr:rowOff>
    </xdr:to>
    <xdr:sp macro="" textlink="">
      <xdr:nvSpPr>
        <xdr:cNvPr id="19160" name="Object 16" hidden="1">
          <a:extLst>
            <a:ext uri="{FF2B5EF4-FFF2-40B4-BE49-F238E27FC236}">
              <a16:creationId xmlns:a16="http://schemas.microsoft.com/office/drawing/2014/main" id="{A39A63B4-7D95-A241-AD64-314ABDA90152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91</xdr:row>
      <xdr:rowOff>114300</xdr:rowOff>
    </xdr:from>
    <xdr:to>
      <xdr:col>4</xdr:col>
      <xdr:colOff>558800</xdr:colOff>
      <xdr:row>93</xdr:row>
      <xdr:rowOff>12700</xdr:rowOff>
    </xdr:to>
    <xdr:sp macro="" textlink="">
      <xdr:nvSpPr>
        <xdr:cNvPr id="19161" name="Object 16" hidden="1">
          <a:extLst>
            <a:ext uri="{FF2B5EF4-FFF2-40B4-BE49-F238E27FC236}">
              <a16:creationId xmlns:a16="http://schemas.microsoft.com/office/drawing/2014/main" id="{FDC4B3CF-4975-5C42-9F25-6AC88042FC59}"/>
            </a:ext>
          </a:extLst>
        </xdr:cNvPr>
        <xdr:cNvSpPr>
          <a:spLocks noChangeArrowheads="1"/>
        </xdr:cNvSpPr>
      </xdr:nvSpPr>
      <xdr:spPr bwMode="auto">
        <a:xfrm>
          <a:off x="3581400" y="27724100"/>
          <a:ext cx="11557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91</xdr:row>
      <xdr:rowOff>114300</xdr:rowOff>
    </xdr:from>
    <xdr:to>
      <xdr:col>4</xdr:col>
      <xdr:colOff>571500</xdr:colOff>
      <xdr:row>92</xdr:row>
      <xdr:rowOff>165101</xdr:rowOff>
    </xdr:to>
    <xdr:sp macro="" textlink="">
      <xdr:nvSpPr>
        <xdr:cNvPr id="19162" name="Object 16" hidden="1">
          <a:extLst>
            <a:ext uri="{FF2B5EF4-FFF2-40B4-BE49-F238E27FC236}">
              <a16:creationId xmlns:a16="http://schemas.microsoft.com/office/drawing/2014/main" id="{F3A8E808-B023-C54C-A296-206EF0A531F5}"/>
            </a:ext>
          </a:extLst>
        </xdr:cNvPr>
        <xdr:cNvSpPr>
          <a:spLocks noChangeArrowheads="1"/>
        </xdr:cNvSpPr>
      </xdr:nvSpPr>
      <xdr:spPr bwMode="auto">
        <a:xfrm>
          <a:off x="3581400" y="27724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91</xdr:row>
      <xdr:rowOff>114300</xdr:rowOff>
    </xdr:from>
    <xdr:to>
      <xdr:col>4</xdr:col>
      <xdr:colOff>571500</xdr:colOff>
      <xdr:row>92</xdr:row>
      <xdr:rowOff>165101</xdr:rowOff>
    </xdr:to>
    <xdr:sp macro="" textlink="">
      <xdr:nvSpPr>
        <xdr:cNvPr id="19163" name="Object 16" hidden="1">
          <a:extLst>
            <a:ext uri="{FF2B5EF4-FFF2-40B4-BE49-F238E27FC236}">
              <a16:creationId xmlns:a16="http://schemas.microsoft.com/office/drawing/2014/main" id="{A095E0C7-D058-094B-A335-E8BED39E7A4F}"/>
            </a:ext>
          </a:extLst>
        </xdr:cNvPr>
        <xdr:cNvSpPr>
          <a:spLocks noChangeArrowheads="1"/>
        </xdr:cNvSpPr>
      </xdr:nvSpPr>
      <xdr:spPr bwMode="auto">
        <a:xfrm>
          <a:off x="3581400" y="27724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91</xdr:row>
      <xdr:rowOff>114300</xdr:rowOff>
    </xdr:from>
    <xdr:to>
      <xdr:col>4</xdr:col>
      <xdr:colOff>571500</xdr:colOff>
      <xdr:row>92</xdr:row>
      <xdr:rowOff>165101</xdr:rowOff>
    </xdr:to>
    <xdr:sp macro="" textlink="">
      <xdr:nvSpPr>
        <xdr:cNvPr id="19164" name="Object 16" hidden="1">
          <a:extLst>
            <a:ext uri="{FF2B5EF4-FFF2-40B4-BE49-F238E27FC236}">
              <a16:creationId xmlns:a16="http://schemas.microsoft.com/office/drawing/2014/main" id="{3F8E1A46-8012-5D4F-8BB3-A08C0A5CB84E}"/>
            </a:ext>
          </a:extLst>
        </xdr:cNvPr>
        <xdr:cNvSpPr>
          <a:spLocks noChangeArrowheads="1"/>
        </xdr:cNvSpPr>
      </xdr:nvSpPr>
      <xdr:spPr bwMode="auto">
        <a:xfrm>
          <a:off x="3581400" y="27724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91</xdr:row>
      <xdr:rowOff>114300</xdr:rowOff>
    </xdr:from>
    <xdr:to>
      <xdr:col>4</xdr:col>
      <xdr:colOff>571500</xdr:colOff>
      <xdr:row>92</xdr:row>
      <xdr:rowOff>165101</xdr:rowOff>
    </xdr:to>
    <xdr:sp macro="" textlink="">
      <xdr:nvSpPr>
        <xdr:cNvPr id="19165" name="Object 16" hidden="1">
          <a:extLst>
            <a:ext uri="{FF2B5EF4-FFF2-40B4-BE49-F238E27FC236}">
              <a16:creationId xmlns:a16="http://schemas.microsoft.com/office/drawing/2014/main" id="{E431A374-1DDF-FC42-BB1E-C61FE091DE9E}"/>
            </a:ext>
          </a:extLst>
        </xdr:cNvPr>
        <xdr:cNvSpPr>
          <a:spLocks noChangeArrowheads="1"/>
        </xdr:cNvSpPr>
      </xdr:nvSpPr>
      <xdr:spPr bwMode="auto">
        <a:xfrm>
          <a:off x="3581400" y="27724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571500</xdr:colOff>
      <xdr:row>71</xdr:row>
      <xdr:rowOff>1</xdr:rowOff>
    </xdr:to>
    <xdr:sp macro="" textlink="">
      <xdr:nvSpPr>
        <xdr:cNvPr id="19166" name="Object 16" hidden="1">
          <a:extLst>
            <a:ext uri="{FF2B5EF4-FFF2-40B4-BE49-F238E27FC236}">
              <a16:creationId xmlns:a16="http://schemas.microsoft.com/office/drawing/2014/main" id="{607635CB-2D8B-EE48-85D3-27F1F21CB022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571500</xdr:colOff>
      <xdr:row>71</xdr:row>
      <xdr:rowOff>1</xdr:rowOff>
    </xdr:to>
    <xdr:sp macro="" textlink="">
      <xdr:nvSpPr>
        <xdr:cNvPr id="19167" name="Object 16" hidden="1">
          <a:extLst>
            <a:ext uri="{FF2B5EF4-FFF2-40B4-BE49-F238E27FC236}">
              <a16:creationId xmlns:a16="http://schemas.microsoft.com/office/drawing/2014/main" id="{FC29924B-BF91-AB42-A30E-709DCB6A62BA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36</xdr:row>
      <xdr:rowOff>0</xdr:rowOff>
    </xdr:from>
    <xdr:to>
      <xdr:col>2</xdr:col>
      <xdr:colOff>1066800</xdr:colOff>
      <xdr:row>37</xdr:row>
      <xdr:rowOff>0</xdr:rowOff>
    </xdr:to>
    <xdr:sp macro="" textlink="">
      <xdr:nvSpPr>
        <xdr:cNvPr id="19168" name="Object 16" hidden="1">
          <a:extLst>
            <a:ext uri="{FF2B5EF4-FFF2-40B4-BE49-F238E27FC236}">
              <a16:creationId xmlns:a16="http://schemas.microsoft.com/office/drawing/2014/main" id="{DC751E37-0924-CF4C-B6F3-C876F1D64A50}"/>
            </a:ext>
          </a:extLst>
        </xdr:cNvPr>
        <xdr:cNvSpPr>
          <a:spLocks noChangeArrowheads="1"/>
        </xdr:cNvSpPr>
      </xdr:nvSpPr>
      <xdr:spPr bwMode="auto">
        <a:xfrm>
          <a:off x="457200" y="124841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36</xdr:row>
      <xdr:rowOff>0</xdr:rowOff>
    </xdr:from>
    <xdr:to>
      <xdr:col>2</xdr:col>
      <xdr:colOff>1066800</xdr:colOff>
      <xdr:row>37</xdr:row>
      <xdr:rowOff>0</xdr:rowOff>
    </xdr:to>
    <xdr:sp macro="" textlink="">
      <xdr:nvSpPr>
        <xdr:cNvPr id="19169" name="Object 16" hidden="1">
          <a:extLst>
            <a:ext uri="{FF2B5EF4-FFF2-40B4-BE49-F238E27FC236}">
              <a16:creationId xmlns:a16="http://schemas.microsoft.com/office/drawing/2014/main" id="{DDAC2E32-5CC3-7B43-8758-BC80A33FF69D}"/>
            </a:ext>
          </a:extLst>
        </xdr:cNvPr>
        <xdr:cNvSpPr>
          <a:spLocks noChangeArrowheads="1"/>
        </xdr:cNvSpPr>
      </xdr:nvSpPr>
      <xdr:spPr bwMode="auto">
        <a:xfrm>
          <a:off x="457200" y="124841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571500</xdr:colOff>
      <xdr:row>71</xdr:row>
      <xdr:rowOff>1</xdr:rowOff>
    </xdr:to>
    <xdr:sp macro="" textlink="">
      <xdr:nvSpPr>
        <xdr:cNvPr id="19170" name="Object 16" hidden="1">
          <a:extLst>
            <a:ext uri="{FF2B5EF4-FFF2-40B4-BE49-F238E27FC236}">
              <a16:creationId xmlns:a16="http://schemas.microsoft.com/office/drawing/2014/main" id="{FA86E685-2DC2-F549-BD83-8ECC8C41D834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571500</xdr:colOff>
      <xdr:row>71</xdr:row>
      <xdr:rowOff>1</xdr:rowOff>
    </xdr:to>
    <xdr:sp macro="" textlink="">
      <xdr:nvSpPr>
        <xdr:cNvPr id="19171" name="Object 16" hidden="1">
          <a:extLst>
            <a:ext uri="{FF2B5EF4-FFF2-40B4-BE49-F238E27FC236}">
              <a16:creationId xmlns:a16="http://schemas.microsoft.com/office/drawing/2014/main" id="{0EB1D8B9-30A0-324F-8D04-C976244BF9E5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70</xdr:row>
      <xdr:rowOff>0</xdr:rowOff>
    </xdr:from>
    <xdr:to>
      <xdr:col>2</xdr:col>
      <xdr:colOff>1066800</xdr:colOff>
      <xdr:row>71</xdr:row>
      <xdr:rowOff>1</xdr:rowOff>
    </xdr:to>
    <xdr:sp macro="" textlink="">
      <xdr:nvSpPr>
        <xdr:cNvPr id="19172" name="Object 16" hidden="1">
          <a:extLst>
            <a:ext uri="{FF2B5EF4-FFF2-40B4-BE49-F238E27FC236}">
              <a16:creationId xmlns:a16="http://schemas.microsoft.com/office/drawing/2014/main" id="{40DB5D6A-AC77-B54B-93BC-BED55821A1C3}"/>
            </a:ext>
          </a:extLst>
        </xdr:cNvPr>
        <xdr:cNvSpPr>
          <a:spLocks noChangeArrowheads="1"/>
        </xdr:cNvSpPr>
      </xdr:nvSpPr>
      <xdr:spPr bwMode="auto">
        <a:xfrm>
          <a:off x="457200" y="23609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70</xdr:row>
      <xdr:rowOff>0</xdr:rowOff>
    </xdr:from>
    <xdr:to>
      <xdr:col>2</xdr:col>
      <xdr:colOff>1066800</xdr:colOff>
      <xdr:row>71</xdr:row>
      <xdr:rowOff>1</xdr:rowOff>
    </xdr:to>
    <xdr:sp macro="" textlink="">
      <xdr:nvSpPr>
        <xdr:cNvPr id="19173" name="Object 16" hidden="1">
          <a:extLst>
            <a:ext uri="{FF2B5EF4-FFF2-40B4-BE49-F238E27FC236}">
              <a16:creationId xmlns:a16="http://schemas.microsoft.com/office/drawing/2014/main" id="{C7C1E85F-A9E2-464A-AF2A-A21BCA0CC5EF}"/>
            </a:ext>
          </a:extLst>
        </xdr:cNvPr>
        <xdr:cNvSpPr>
          <a:spLocks noChangeArrowheads="1"/>
        </xdr:cNvSpPr>
      </xdr:nvSpPr>
      <xdr:spPr bwMode="auto">
        <a:xfrm>
          <a:off x="457200" y="23609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70</xdr:row>
      <xdr:rowOff>0</xdr:rowOff>
    </xdr:from>
    <xdr:to>
      <xdr:col>2</xdr:col>
      <xdr:colOff>1066800</xdr:colOff>
      <xdr:row>71</xdr:row>
      <xdr:rowOff>1</xdr:rowOff>
    </xdr:to>
    <xdr:sp macro="" textlink="">
      <xdr:nvSpPr>
        <xdr:cNvPr id="19174" name="Object 16" hidden="1">
          <a:extLst>
            <a:ext uri="{FF2B5EF4-FFF2-40B4-BE49-F238E27FC236}">
              <a16:creationId xmlns:a16="http://schemas.microsoft.com/office/drawing/2014/main" id="{D908B8CD-94F4-B14C-A4C3-7D762F7D0EAF}"/>
            </a:ext>
          </a:extLst>
        </xdr:cNvPr>
        <xdr:cNvSpPr>
          <a:spLocks noChangeArrowheads="1"/>
        </xdr:cNvSpPr>
      </xdr:nvSpPr>
      <xdr:spPr bwMode="auto">
        <a:xfrm>
          <a:off x="457200" y="23609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70</xdr:row>
      <xdr:rowOff>0</xdr:rowOff>
    </xdr:from>
    <xdr:to>
      <xdr:col>2</xdr:col>
      <xdr:colOff>1066800</xdr:colOff>
      <xdr:row>71</xdr:row>
      <xdr:rowOff>1</xdr:rowOff>
    </xdr:to>
    <xdr:sp macro="" textlink="">
      <xdr:nvSpPr>
        <xdr:cNvPr id="19175" name="Object 16" hidden="1">
          <a:extLst>
            <a:ext uri="{FF2B5EF4-FFF2-40B4-BE49-F238E27FC236}">
              <a16:creationId xmlns:a16="http://schemas.microsoft.com/office/drawing/2014/main" id="{6A5D333A-E463-5E43-AE72-269906E24730}"/>
            </a:ext>
          </a:extLst>
        </xdr:cNvPr>
        <xdr:cNvSpPr>
          <a:spLocks noChangeArrowheads="1"/>
        </xdr:cNvSpPr>
      </xdr:nvSpPr>
      <xdr:spPr bwMode="auto">
        <a:xfrm>
          <a:off x="457200" y="23609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571500</xdr:colOff>
      <xdr:row>71</xdr:row>
      <xdr:rowOff>1</xdr:rowOff>
    </xdr:to>
    <xdr:sp macro="" textlink="">
      <xdr:nvSpPr>
        <xdr:cNvPr id="19176" name="Object 16" hidden="1">
          <a:extLst>
            <a:ext uri="{FF2B5EF4-FFF2-40B4-BE49-F238E27FC236}">
              <a16:creationId xmlns:a16="http://schemas.microsoft.com/office/drawing/2014/main" id="{9F7D8B6E-FF40-4C48-B090-75E5538A6072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71</xdr:row>
      <xdr:rowOff>114300</xdr:rowOff>
    </xdr:from>
    <xdr:to>
      <xdr:col>4</xdr:col>
      <xdr:colOff>571500</xdr:colOff>
      <xdr:row>72</xdr:row>
      <xdr:rowOff>88899</xdr:rowOff>
    </xdr:to>
    <xdr:sp macro="" textlink="">
      <xdr:nvSpPr>
        <xdr:cNvPr id="19177" name="Object 16" hidden="1">
          <a:extLst>
            <a:ext uri="{FF2B5EF4-FFF2-40B4-BE49-F238E27FC236}">
              <a16:creationId xmlns:a16="http://schemas.microsoft.com/office/drawing/2014/main" id="{F45FE8FA-A30C-E94C-8ADB-D1931EE3FC33}"/>
            </a:ext>
          </a:extLst>
        </xdr:cNvPr>
        <xdr:cNvSpPr>
          <a:spLocks noChangeArrowheads="1"/>
        </xdr:cNvSpPr>
      </xdr:nvSpPr>
      <xdr:spPr bwMode="auto">
        <a:xfrm>
          <a:off x="3581400" y="23914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70</xdr:row>
      <xdr:rowOff>0</xdr:rowOff>
    </xdr:from>
    <xdr:to>
      <xdr:col>4</xdr:col>
      <xdr:colOff>571500</xdr:colOff>
      <xdr:row>71</xdr:row>
      <xdr:rowOff>1</xdr:rowOff>
    </xdr:to>
    <xdr:sp macro="" textlink="">
      <xdr:nvSpPr>
        <xdr:cNvPr id="19178" name="Object 16" hidden="1">
          <a:extLst>
            <a:ext uri="{FF2B5EF4-FFF2-40B4-BE49-F238E27FC236}">
              <a16:creationId xmlns:a16="http://schemas.microsoft.com/office/drawing/2014/main" id="{AB99A64F-67F8-7B49-837B-B472DF904F79}"/>
            </a:ext>
          </a:extLst>
        </xdr:cNvPr>
        <xdr:cNvSpPr>
          <a:spLocks noChangeArrowheads="1"/>
        </xdr:cNvSpPr>
      </xdr:nvSpPr>
      <xdr:spPr bwMode="auto">
        <a:xfrm>
          <a:off x="3581400" y="23609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179" name="Object 16" hidden="1">
          <a:extLst>
            <a:ext uri="{FF2B5EF4-FFF2-40B4-BE49-F238E27FC236}">
              <a16:creationId xmlns:a16="http://schemas.microsoft.com/office/drawing/2014/main" id="{BB960845-C945-2E42-A6F7-15F608669D06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180" name="Object 16" hidden="1">
          <a:extLst>
            <a:ext uri="{FF2B5EF4-FFF2-40B4-BE49-F238E27FC236}">
              <a16:creationId xmlns:a16="http://schemas.microsoft.com/office/drawing/2014/main" id="{D1D50719-7CD0-9E44-8648-DCC93607F947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181" name="Object 16" hidden="1">
          <a:extLst>
            <a:ext uri="{FF2B5EF4-FFF2-40B4-BE49-F238E27FC236}">
              <a16:creationId xmlns:a16="http://schemas.microsoft.com/office/drawing/2014/main" id="{E0ACA5F3-17B0-7D40-B265-7BA3DB3DEE87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182" name="Object 16" hidden="1">
          <a:extLst>
            <a:ext uri="{FF2B5EF4-FFF2-40B4-BE49-F238E27FC236}">
              <a16:creationId xmlns:a16="http://schemas.microsoft.com/office/drawing/2014/main" id="{8DDDE875-9829-984A-9D99-2BC96A1623DF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183" name="Object 16" hidden="1">
          <a:extLst>
            <a:ext uri="{FF2B5EF4-FFF2-40B4-BE49-F238E27FC236}">
              <a16:creationId xmlns:a16="http://schemas.microsoft.com/office/drawing/2014/main" id="{770104EA-3726-5541-BD04-660D2235A3FC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184" name="Object 16" hidden="1">
          <a:extLst>
            <a:ext uri="{FF2B5EF4-FFF2-40B4-BE49-F238E27FC236}">
              <a16:creationId xmlns:a16="http://schemas.microsoft.com/office/drawing/2014/main" id="{B2929CD9-FE28-FF4F-920F-7E37126A2485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185" name="Object 16" hidden="1">
          <a:extLst>
            <a:ext uri="{FF2B5EF4-FFF2-40B4-BE49-F238E27FC236}">
              <a16:creationId xmlns:a16="http://schemas.microsoft.com/office/drawing/2014/main" id="{FC1774B2-0CAB-9342-B0E5-9D70F49D716B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186" name="Object 16" hidden="1">
          <a:extLst>
            <a:ext uri="{FF2B5EF4-FFF2-40B4-BE49-F238E27FC236}">
              <a16:creationId xmlns:a16="http://schemas.microsoft.com/office/drawing/2014/main" id="{85E208EF-EDEE-D347-ACB5-5C6D0762635B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76201</xdr:rowOff>
    </xdr:to>
    <xdr:sp macro="" textlink="">
      <xdr:nvSpPr>
        <xdr:cNvPr id="19187" name="Object 16" hidden="1">
          <a:extLst>
            <a:ext uri="{FF2B5EF4-FFF2-40B4-BE49-F238E27FC236}">
              <a16:creationId xmlns:a16="http://schemas.microsoft.com/office/drawing/2014/main" id="{FFA21C02-1CB7-D541-A85C-EDD2D965BE3F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50801</xdr:rowOff>
    </xdr:to>
    <xdr:sp macro="" textlink="">
      <xdr:nvSpPr>
        <xdr:cNvPr id="19188" name="Object 16" hidden="1">
          <a:extLst>
            <a:ext uri="{FF2B5EF4-FFF2-40B4-BE49-F238E27FC236}">
              <a16:creationId xmlns:a16="http://schemas.microsoft.com/office/drawing/2014/main" id="{CDCE9EE0-70A7-F543-97E7-0A29AB062EC0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76201</xdr:rowOff>
    </xdr:to>
    <xdr:sp macro="" textlink="">
      <xdr:nvSpPr>
        <xdr:cNvPr id="19189" name="Object 16" hidden="1">
          <a:extLst>
            <a:ext uri="{FF2B5EF4-FFF2-40B4-BE49-F238E27FC236}">
              <a16:creationId xmlns:a16="http://schemas.microsoft.com/office/drawing/2014/main" id="{9A356684-2FEA-9C40-84FA-AC7C47E1285F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50801</xdr:rowOff>
    </xdr:to>
    <xdr:sp macro="" textlink="">
      <xdr:nvSpPr>
        <xdr:cNvPr id="19190" name="Object 16" hidden="1">
          <a:extLst>
            <a:ext uri="{FF2B5EF4-FFF2-40B4-BE49-F238E27FC236}">
              <a16:creationId xmlns:a16="http://schemas.microsoft.com/office/drawing/2014/main" id="{7DB53847-1919-814C-A993-73E5D0684FEB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76201</xdr:rowOff>
    </xdr:to>
    <xdr:sp macro="" textlink="">
      <xdr:nvSpPr>
        <xdr:cNvPr id="19191" name="Object 16" hidden="1">
          <a:extLst>
            <a:ext uri="{FF2B5EF4-FFF2-40B4-BE49-F238E27FC236}">
              <a16:creationId xmlns:a16="http://schemas.microsoft.com/office/drawing/2014/main" id="{3D692C48-99C0-B94D-A703-0BE19018C035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50801</xdr:rowOff>
    </xdr:to>
    <xdr:sp macro="" textlink="">
      <xdr:nvSpPr>
        <xdr:cNvPr id="19192" name="Object 16" hidden="1">
          <a:extLst>
            <a:ext uri="{FF2B5EF4-FFF2-40B4-BE49-F238E27FC236}">
              <a16:creationId xmlns:a16="http://schemas.microsoft.com/office/drawing/2014/main" id="{76CA52A8-1E8D-D940-B07B-A4BCFB838233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76201</xdr:rowOff>
    </xdr:to>
    <xdr:sp macro="" textlink="">
      <xdr:nvSpPr>
        <xdr:cNvPr id="19193" name="Object 16" hidden="1">
          <a:extLst>
            <a:ext uri="{FF2B5EF4-FFF2-40B4-BE49-F238E27FC236}">
              <a16:creationId xmlns:a16="http://schemas.microsoft.com/office/drawing/2014/main" id="{C4F57A8E-C771-874E-BC70-D09F2D28CF38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50801</xdr:rowOff>
    </xdr:to>
    <xdr:sp macro="" textlink="">
      <xdr:nvSpPr>
        <xdr:cNvPr id="19194" name="Object 16" hidden="1">
          <a:extLst>
            <a:ext uri="{FF2B5EF4-FFF2-40B4-BE49-F238E27FC236}">
              <a16:creationId xmlns:a16="http://schemas.microsoft.com/office/drawing/2014/main" id="{565C11DC-AE7A-BA4B-A2D8-9C39F7E1EDD6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76201</xdr:rowOff>
    </xdr:to>
    <xdr:sp macro="" textlink="">
      <xdr:nvSpPr>
        <xdr:cNvPr id="19195" name="Object 16" hidden="1">
          <a:extLst>
            <a:ext uri="{FF2B5EF4-FFF2-40B4-BE49-F238E27FC236}">
              <a16:creationId xmlns:a16="http://schemas.microsoft.com/office/drawing/2014/main" id="{ABDE486A-5CB9-D644-A6B4-FB7DC953FA08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50801</xdr:rowOff>
    </xdr:to>
    <xdr:sp macro="" textlink="">
      <xdr:nvSpPr>
        <xdr:cNvPr id="19196" name="Object 16" hidden="1">
          <a:extLst>
            <a:ext uri="{FF2B5EF4-FFF2-40B4-BE49-F238E27FC236}">
              <a16:creationId xmlns:a16="http://schemas.microsoft.com/office/drawing/2014/main" id="{42443B8D-D06E-554F-807C-8572DE003F84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76201</xdr:rowOff>
    </xdr:to>
    <xdr:sp macro="" textlink="">
      <xdr:nvSpPr>
        <xdr:cNvPr id="19197" name="Object 16" hidden="1">
          <a:extLst>
            <a:ext uri="{FF2B5EF4-FFF2-40B4-BE49-F238E27FC236}">
              <a16:creationId xmlns:a16="http://schemas.microsoft.com/office/drawing/2014/main" id="{4D2939B1-5BA4-B74A-9993-9697626A5E31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89</xdr:row>
      <xdr:rowOff>0</xdr:rowOff>
    </xdr:from>
    <xdr:to>
      <xdr:col>2</xdr:col>
      <xdr:colOff>1066800</xdr:colOff>
      <xdr:row>90</xdr:row>
      <xdr:rowOff>50801</xdr:rowOff>
    </xdr:to>
    <xdr:sp macro="" textlink="">
      <xdr:nvSpPr>
        <xdr:cNvPr id="19198" name="Object 16" hidden="1">
          <a:extLst>
            <a:ext uri="{FF2B5EF4-FFF2-40B4-BE49-F238E27FC236}">
              <a16:creationId xmlns:a16="http://schemas.microsoft.com/office/drawing/2014/main" id="{44E15F94-812E-2540-9834-345C3433B493}"/>
            </a:ext>
          </a:extLst>
        </xdr:cNvPr>
        <xdr:cNvSpPr>
          <a:spLocks noChangeArrowheads="1"/>
        </xdr:cNvSpPr>
      </xdr:nvSpPr>
      <xdr:spPr bwMode="auto">
        <a:xfrm>
          <a:off x="457200" y="27228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89</xdr:row>
      <xdr:rowOff>0</xdr:rowOff>
    </xdr:from>
    <xdr:to>
      <xdr:col>4</xdr:col>
      <xdr:colOff>571500</xdr:colOff>
      <xdr:row>90</xdr:row>
      <xdr:rowOff>76201</xdr:rowOff>
    </xdr:to>
    <xdr:sp macro="" textlink="">
      <xdr:nvSpPr>
        <xdr:cNvPr id="19199" name="Object 16" hidden="1">
          <a:extLst>
            <a:ext uri="{FF2B5EF4-FFF2-40B4-BE49-F238E27FC236}">
              <a16:creationId xmlns:a16="http://schemas.microsoft.com/office/drawing/2014/main" id="{64F3D5E5-558F-CC4C-80E8-1BE9B9CE96CE}"/>
            </a:ext>
          </a:extLst>
        </xdr:cNvPr>
        <xdr:cNvSpPr>
          <a:spLocks noChangeArrowheads="1"/>
        </xdr:cNvSpPr>
      </xdr:nvSpPr>
      <xdr:spPr bwMode="auto">
        <a:xfrm>
          <a:off x="3581400" y="272288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89</xdr:row>
      <xdr:rowOff>0</xdr:rowOff>
    </xdr:from>
    <xdr:to>
      <xdr:col>4</xdr:col>
      <xdr:colOff>571500</xdr:colOff>
      <xdr:row>90</xdr:row>
      <xdr:rowOff>50801</xdr:rowOff>
    </xdr:to>
    <xdr:sp macro="" textlink="">
      <xdr:nvSpPr>
        <xdr:cNvPr id="19200" name="Object 16" hidden="1">
          <a:extLst>
            <a:ext uri="{FF2B5EF4-FFF2-40B4-BE49-F238E27FC236}">
              <a16:creationId xmlns:a16="http://schemas.microsoft.com/office/drawing/2014/main" id="{98D8F818-8421-0E44-9BBB-BC130EADDA0A}"/>
            </a:ext>
          </a:extLst>
        </xdr:cNvPr>
        <xdr:cNvSpPr>
          <a:spLocks noChangeArrowheads="1"/>
        </xdr:cNvSpPr>
      </xdr:nvSpPr>
      <xdr:spPr bwMode="auto">
        <a:xfrm>
          <a:off x="3581400" y="272288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89</xdr:row>
      <xdr:rowOff>0</xdr:rowOff>
    </xdr:from>
    <xdr:to>
      <xdr:col>4</xdr:col>
      <xdr:colOff>571500</xdr:colOff>
      <xdr:row>90</xdr:row>
      <xdr:rowOff>76201</xdr:rowOff>
    </xdr:to>
    <xdr:sp macro="" textlink="">
      <xdr:nvSpPr>
        <xdr:cNvPr id="19201" name="Object 16" hidden="1">
          <a:extLst>
            <a:ext uri="{FF2B5EF4-FFF2-40B4-BE49-F238E27FC236}">
              <a16:creationId xmlns:a16="http://schemas.microsoft.com/office/drawing/2014/main" id="{4B367A1E-C201-F941-A2E6-40FA965EC344}"/>
            </a:ext>
          </a:extLst>
        </xdr:cNvPr>
        <xdr:cNvSpPr>
          <a:spLocks noChangeArrowheads="1"/>
        </xdr:cNvSpPr>
      </xdr:nvSpPr>
      <xdr:spPr bwMode="auto">
        <a:xfrm>
          <a:off x="3581400" y="272288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89</xdr:row>
      <xdr:rowOff>0</xdr:rowOff>
    </xdr:from>
    <xdr:to>
      <xdr:col>4</xdr:col>
      <xdr:colOff>571500</xdr:colOff>
      <xdr:row>90</xdr:row>
      <xdr:rowOff>50801</xdr:rowOff>
    </xdr:to>
    <xdr:sp macro="" textlink="">
      <xdr:nvSpPr>
        <xdr:cNvPr id="19202" name="Object 16" hidden="1">
          <a:extLst>
            <a:ext uri="{FF2B5EF4-FFF2-40B4-BE49-F238E27FC236}">
              <a16:creationId xmlns:a16="http://schemas.microsoft.com/office/drawing/2014/main" id="{FADFE172-DDE6-5142-8508-B264C0E30EE2}"/>
            </a:ext>
          </a:extLst>
        </xdr:cNvPr>
        <xdr:cNvSpPr>
          <a:spLocks noChangeArrowheads="1"/>
        </xdr:cNvSpPr>
      </xdr:nvSpPr>
      <xdr:spPr bwMode="auto">
        <a:xfrm>
          <a:off x="3581400" y="272288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89</xdr:row>
      <xdr:rowOff>0</xdr:rowOff>
    </xdr:from>
    <xdr:to>
      <xdr:col>4</xdr:col>
      <xdr:colOff>571500</xdr:colOff>
      <xdr:row>90</xdr:row>
      <xdr:rowOff>76201</xdr:rowOff>
    </xdr:to>
    <xdr:sp macro="" textlink="">
      <xdr:nvSpPr>
        <xdr:cNvPr id="19203" name="Object 16" hidden="1">
          <a:extLst>
            <a:ext uri="{FF2B5EF4-FFF2-40B4-BE49-F238E27FC236}">
              <a16:creationId xmlns:a16="http://schemas.microsoft.com/office/drawing/2014/main" id="{98726564-4BBF-4A45-BF76-9CFE5D6152A3}"/>
            </a:ext>
          </a:extLst>
        </xdr:cNvPr>
        <xdr:cNvSpPr>
          <a:spLocks noChangeArrowheads="1"/>
        </xdr:cNvSpPr>
      </xdr:nvSpPr>
      <xdr:spPr bwMode="auto">
        <a:xfrm>
          <a:off x="3581400" y="272288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89</xdr:row>
      <xdr:rowOff>0</xdr:rowOff>
    </xdr:from>
    <xdr:to>
      <xdr:col>4</xdr:col>
      <xdr:colOff>571500</xdr:colOff>
      <xdr:row>90</xdr:row>
      <xdr:rowOff>50801</xdr:rowOff>
    </xdr:to>
    <xdr:sp macro="" textlink="">
      <xdr:nvSpPr>
        <xdr:cNvPr id="19204" name="Object 16" hidden="1">
          <a:extLst>
            <a:ext uri="{FF2B5EF4-FFF2-40B4-BE49-F238E27FC236}">
              <a16:creationId xmlns:a16="http://schemas.microsoft.com/office/drawing/2014/main" id="{1CE2F59E-E696-A041-B61B-DB0011D37F1C}"/>
            </a:ext>
          </a:extLst>
        </xdr:cNvPr>
        <xdr:cNvSpPr>
          <a:spLocks noChangeArrowheads="1"/>
        </xdr:cNvSpPr>
      </xdr:nvSpPr>
      <xdr:spPr bwMode="auto">
        <a:xfrm>
          <a:off x="3581400" y="272288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16</xdr:row>
      <xdr:rowOff>0</xdr:rowOff>
    </xdr:from>
    <xdr:to>
      <xdr:col>4</xdr:col>
      <xdr:colOff>571500</xdr:colOff>
      <xdr:row>16</xdr:row>
      <xdr:rowOff>266700</xdr:rowOff>
    </xdr:to>
    <xdr:sp macro="" textlink="">
      <xdr:nvSpPr>
        <xdr:cNvPr id="19205" name="Object 16" hidden="1">
          <a:extLst>
            <a:ext uri="{FF2B5EF4-FFF2-40B4-BE49-F238E27FC236}">
              <a16:creationId xmlns:a16="http://schemas.microsoft.com/office/drawing/2014/main" id="{0E5B9170-1BA5-FA48-A5D4-9F80F5F10E54}"/>
            </a:ext>
          </a:extLst>
        </xdr:cNvPr>
        <xdr:cNvSpPr>
          <a:spLocks noChangeArrowheads="1"/>
        </xdr:cNvSpPr>
      </xdr:nvSpPr>
      <xdr:spPr bwMode="auto">
        <a:xfrm>
          <a:off x="3581400" y="65786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17</xdr:row>
      <xdr:rowOff>114300</xdr:rowOff>
    </xdr:from>
    <xdr:to>
      <xdr:col>4</xdr:col>
      <xdr:colOff>571500</xdr:colOff>
      <xdr:row>18</xdr:row>
      <xdr:rowOff>63500</xdr:rowOff>
    </xdr:to>
    <xdr:sp macro="" textlink="">
      <xdr:nvSpPr>
        <xdr:cNvPr id="19206" name="Object 16" hidden="1">
          <a:extLst>
            <a:ext uri="{FF2B5EF4-FFF2-40B4-BE49-F238E27FC236}">
              <a16:creationId xmlns:a16="http://schemas.microsoft.com/office/drawing/2014/main" id="{53CDD835-40B2-5F46-8947-3453C312F4D1}"/>
            </a:ext>
          </a:extLst>
        </xdr:cNvPr>
        <xdr:cNvSpPr>
          <a:spLocks noChangeArrowheads="1"/>
        </xdr:cNvSpPr>
      </xdr:nvSpPr>
      <xdr:spPr bwMode="auto">
        <a:xfrm>
          <a:off x="3581400" y="7099300"/>
          <a:ext cx="1168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16</xdr:row>
      <xdr:rowOff>0</xdr:rowOff>
    </xdr:from>
    <xdr:to>
      <xdr:col>4</xdr:col>
      <xdr:colOff>571500</xdr:colOff>
      <xdr:row>16</xdr:row>
      <xdr:rowOff>241300</xdr:rowOff>
    </xdr:to>
    <xdr:sp macro="" textlink="">
      <xdr:nvSpPr>
        <xdr:cNvPr id="19207" name="Object 16" hidden="1">
          <a:extLst>
            <a:ext uri="{FF2B5EF4-FFF2-40B4-BE49-F238E27FC236}">
              <a16:creationId xmlns:a16="http://schemas.microsoft.com/office/drawing/2014/main" id="{836973DB-05BC-8340-A143-AF90A766C337}"/>
            </a:ext>
          </a:extLst>
        </xdr:cNvPr>
        <xdr:cNvSpPr>
          <a:spLocks noChangeArrowheads="1"/>
        </xdr:cNvSpPr>
      </xdr:nvSpPr>
      <xdr:spPr bwMode="auto">
        <a:xfrm>
          <a:off x="3581400" y="6578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114300</xdr:rowOff>
    </xdr:from>
    <xdr:to>
      <xdr:col>4</xdr:col>
      <xdr:colOff>571500</xdr:colOff>
      <xdr:row>19</xdr:row>
      <xdr:rowOff>63500</xdr:rowOff>
    </xdr:to>
    <xdr:sp macro="" textlink="">
      <xdr:nvSpPr>
        <xdr:cNvPr id="19208" name="Object 16" hidden="1">
          <a:extLst>
            <a:ext uri="{FF2B5EF4-FFF2-40B4-BE49-F238E27FC236}">
              <a16:creationId xmlns:a16="http://schemas.microsoft.com/office/drawing/2014/main" id="{2B9BBD87-E7EC-AF4E-9453-EDC36B183771}"/>
            </a:ext>
          </a:extLst>
        </xdr:cNvPr>
        <xdr:cNvSpPr>
          <a:spLocks noChangeArrowheads="1"/>
        </xdr:cNvSpPr>
      </xdr:nvSpPr>
      <xdr:spPr bwMode="auto">
        <a:xfrm>
          <a:off x="3581400" y="7442200"/>
          <a:ext cx="1168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114300</xdr:rowOff>
    </xdr:from>
    <xdr:to>
      <xdr:col>4</xdr:col>
      <xdr:colOff>571500</xdr:colOff>
      <xdr:row>19</xdr:row>
      <xdr:rowOff>63500</xdr:rowOff>
    </xdr:to>
    <xdr:sp macro="" textlink="">
      <xdr:nvSpPr>
        <xdr:cNvPr id="19209" name="Object 16" hidden="1">
          <a:extLst>
            <a:ext uri="{FF2B5EF4-FFF2-40B4-BE49-F238E27FC236}">
              <a16:creationId xmlns:a16="http://schemas.microsoft.com/office/drawing/2014/main" id="{60B3526B-21BF-FE4A-9CB6-F80965B33FD0}"/>
            </a:ext>
          </a:extLst>
        </xdr:cNvPr>
        <xdr:cNvSpPr>
          <a:spLocks noChangeArrowheads="1"/>
        </xdr:cNvSpPr>
      </xdr:nvSpPr>
      <xdr:spPr bwMode="auto">
        <a:xfrm>
          <a:off x="3581400" y="7442200"/>
          <a:ext cx="1168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114300</xdr:rowOff>
    </xdr:from>
    <xdr:to>
      <xdr:col>4</xdr:col>
      <xdr:colOff>571500</xdr:colOff>
      <xdr:row>19</xdr:row>
      <xdr:rowOff>63500</xdr:rowOff>
    </xdr:to>
    <xdr:sp macro="" textlink="">
      <xdr:nvSpPr>
        <xdr:cNvPr id="19210" name="Object 16" hidden="1">
          <a:extLst>
            <a:ext uri="{FF2B5EF4-FFF2-40B4-BE49-F238E27FC236}">
              <a16:creationId xmlns:a16="http://schemas.microsoft.com/office/drawing/2014/main" id="{A90EEE93-2B25-DA4F-B762-717871A97EBB}"/>
            </a:ext>
          </a:extLst>
        </xdr:cNvPr>
        <xdr:cNvSpPr>
          <a:spLocks noChangeArrowheads="1"/>
        </xdr:cNvSpPr>
      </xdr:nvSpPr>
      <xdr:spPr bwMode="auto">
        <a:xfrm>
          <a:off x="3581400" y="7442200"/>
          <a:ext cx="1168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18</xdr:row>
      <xdr:rowOff>114300</xdr:rowOff>
    </xdr:from>
    <xdr:to>
      <xdr:col>4</xdr:col>
      <xdr:colOff>571500</xdr:colOff>
      <xdr:row>19</xdr:row>
      <xdr:rowOff>63500</xdr:rowOff>
    </xdr:to>
    <xdr:sp macro="" textlink="">
      <xdr:nvSpPr>
        <xdr:cNvPr id="19211" name="Object 16" hidden="1">
          <a:extLst>
            <a:ext uri="{FF2B5EF4-FFF2-40B4-BE49-F238E27FC236}">
              <a16:creationId xmlns:a16="http://schemas.microsoft.com/office/drawing/2014/main" id="{D348C08C-77AC-1445-BA7F-C4F090B744B0}"/>
            </a:ext>
          </a:extLst>
        </xdr:cNvPr>
        <xdr:cNvSpPr>
          <a:spLocks noChangeArrowheads="1"/>
        </xdr:cNvSpPr>
      </xdr:nvSpPr>
      <xdr:spPr bwMode="auto">
        <a:xfrm>
          <a:off x="3581400" y="7442200"/>
          <a:ext cx="1168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12" name="Object 16" hidden="1">
          <a:extLst>
            <a:ext uri="{FF2B5EF4-FFF2-40B4-BE49-F238E27FC236}">
              <a16:creationId xmlns:a16="http://schemas.microsoft.com/office/drawing/2014/main" id="{27E86308-29FB-F942-8057-E61A6B199E1E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13" name="Object 16" hidden="1">
          <a:extLst>
            <a:ext uri="{FF2B5EF4-FFF2-40B4-BE49-F238E27FC236}">
              <a16:creationId xmlns:a16="http://schemas.microsoft.com/office/drawing/2014/main" id="{A0AECE46-0781-B946-A3A1-4A935F8B60DE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14" name="Object 16" hidden="1">
          <a:extLst>
            <a:ext uri="{FF2B5EF4-FFF2-40B4-BE49-F238E27FC236}">
              <a16:creationId xmlns:a16="http://schemas.microsoft.com/office/drawing/2014/main" id="{1231CBD2-99EB-3E49-A2F5-D0EEF06F9696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15" name="Object 16" hidden="1">
          <a:extLst>
            <a:ext uri="{FF2B5EF4-FFF2-40B4-BE49-F238E27FC236}">
              <a16:creationId xmlns:a16="http://schemas.microsoft.com/office/drawing/2014/main" id="{782A0C8E-73FE-1B42-9D62-E1E90AC745A5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558800</xdr:colOff>
      <xdr:row>22</xdr:row>
      <xdr:rowOff>63500</xdr:rowOff>
    </xdr:to>
    <xdr:sp macro="" textlink="">
      <xdr:nvSpPr>
        <xdr:cNvPr id="19216" name="Object 16" hidden="1">
          <a:extLst>
            <a:ext uri="{FF2B5EF4-FFF2-40B4-BE49-F238E27FC236}">
              <a16:creationId xmlns:a16="http://schemas.microsoft.com/office/drawing/2014/main" id="{0B7CCDCB-CE16-4243-9BEE-8A0B175E851F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155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571500</xdr:colOff>
      <xdr:row>22</xdr:row>
      <xdr:rowOff>38100</xdr:rowOff>
    </xdr:to>
    <xdr:sp macro="" textlink="">
      <xdr:nvSpPr>
        <xdr:cNvPr id="19217" name="Object 16" hidden="1">
          <a:extLst>
            <a:ext uri="{FF2B5EF4-FFF2-40B4-BE49-F238E27FC236}">
              <a16:creationId xmlns:a16="http://schemas.microsoft.com/office/drawing/2014/main" id="{68866299-F4D6-9742-9362-F6EA86B28275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571500</xdr:colOff>
      <xdr:row>22</xdr:row>
      <xdr:rowOff>38100</xdr:rowOff>
    </xdr:to>
    <xdr:sp macro="" textlink="">
      <xdr:nvSpPr>
        <xdr:cNvPr id="19218" name="Object 16" hidden="1">
          <a:extLst>
            <a:ext uri="{FF2B5EF4-FFF2-40B4-BE49-F238E27FC236}">
              <a16:creationId xmlns:a16="http://schemas.microsoft.com/office/drawing/2014/main" id="{F92845F5-0D72-774C-B70F-3FD9096EA838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571500</xdr:colOff>
      <xdr:row>22</xdr:row>
      <xdr:rowOff>38100</xdr:rowOff>
    </xdr:to>
    <xdr:sp macro="" textlink="">
      <xdr:nvSpPr>
        <xdr:cNvPr id="19219" name="Object 16" hidden="1">
          <a:extLst>
            <a:ext uri="{FF2B5EF4-FFF2-40B4-BE49-F238E27FC236}">
              <a16:creationId xmlns:a16="http://schemas.microsoft.com/office/drawing/2014/main" id="{DADB0A57-FE50-4E4A-9390-7E7D83E649A3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21</xdr:row>
      <xdr:rowOff>0</xdr:rowOff>
    </xdr:from>
    <xdr:to>
      <xdr:col>4</xdr:col>
      <xdr:colOff>571500</xdr:colOff>
      <xdr:row>22</xdr:row>
      <xdr:rowOff>38100</xdr:rowOff>
    </xdr:to>
    <xdr:sp macro="" textlink="">
      <xdr:nvSpPr>
        <xdr:cNvPr id="19220" name="Object 16" hidden="1">
          <a:extLst>
            <a:ext uri="{FF2B5EF4-FFF2-40B4-BE49-F238E27FC236}">
              <a16:creationId xmlns:a16="http://schemas.microsoft.com/office/drawing/2014/main" id="{8FBC9186-23B9-104A-B93C-6EA3214FB78E}"/>
            </a:ext>
          </a:extLst>
        </xdr:cNvPr>
        <xdr:cNvSpPr>
          <a:spLocks noChangeArrowheads="1"/>
        </xdr:cNvSpPr>
      </xdr:nvSpPr>
      <xdr:spPr bwMode="auto">
        <a:xfrm>
          <a:off x="3581400" y="82296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16</xdr:row>
      <xdr:rowOff>0</xdr:rowOff>
    </xdr:from>
    <xdr:to>
      <xdr:col>2</xdr:col>
      <xdr:colOff>1066800</xdr:colOff>
      <xdr:row>16</xdr:row>
      <xdr:rowOff>266700</xdr:rowOff>
    </xdr:to>
    <xdr:sp macro="" textlink="">
      <xdr:nvSpPr>
        <xdr:cNvPr id="19221" name="Object 16" hidden="1">
          <a:extLst>
            <a:ext uri="{FF2B5EF4-FFF2-40B4-BE49-F238E27FC236}">
              <a16:creationId xmlns:a16="http://schemas.microsoft.com/office/drawing/2014/main" id="{6B8A4D09-00C7-EC4D-A04C-E6D4B26878EB}"/>
            </a:ext>
          </a:extLst>
        </xdr:cNvPr>
        <xdr:cNvSpPr>
          <a:spLocks noChangeArrowheads="1"/>
        </xdr:cNvSpPr>
      </xdr:nvSpPr>
      <xdr:spPr bwMode="auto">
        <a:xfrm>
          <a:off x="457200" y="65786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16</xdr:row>
      <xdr:rowOff>0</xdr:rowOff>
    </xdr:from>
    <xdr:to>
      <xdr:col>2</xdr:col>
      <xdr:colOff>1066800</xdr:colOff>
      <xdr:row>16</xdr:row>
      <xdr:rowOff>241300</xdr:rowOff>
    </xdr:to>
    <xdr:sp macro="" textlink="">
      <xdr:nvSpPr>
        <xdr:cNvPr id="19222" name="Object 16" hidden="1">
          <a:extLst>
            <a:ext uri="{FF2B5EF4-FFF2-40B4-BE49-F238E27FC236}">
              <a16:creationId xmlns:a16="http://schemas.microsoft.com/office/drawing/2014/main" id="{60941B6D-3906-A44F-AD1C-83B2051E287F}"/>
            </a:ext>
          </a:extLst>
        </xdr:cNvPr>
        <xdr:cNvSpPr>
          <a:spLocks noChangeArrowheads="1"/>
        </xdr:cNvSpPr>
      </xdr:nvSpPr>
      <xdr:spPr bwMode="auto">
        <a:xfrm>
          <a:off x="457200" y="65786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23" name="Object 16" hidden="1">
          <a:extLst>
            <a:ext uri="{FF2B5EF4-FFF2-40B4-BE49-F238E27FC236}">
              <a16:creationId xmlns:a16="http://schemas.microsoft.com/office/drawing/2014/main" id="{32D7DB50-508D-0549-88BE-D2F2C5A60ED3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24" name="Object 16" hidden="1">
          <a:extLst>
            <a:ext uri="{FF2B5EF4-FFF2-40B4-BE49-F238E27FC236}">
              <a16:creationId xmlns:a16="http://schemas.microsoft.com/office/drawing/2014/main" id="{C1384329-8192-8E4F-9DEF-D63723B7D8A8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25" name="Object 16" hidden="1">
          <a:extLst>
            <a:ext uri="{FF2B5EF4-FFF2-40B4-BE49-F238E27FC236}">
              <a16:creationId xmlns:a16="http://schemas.microsoft.com/office/drawing/2014/main" id="{D42C070D-1A8F-D943-A37C-EFD0B6239295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19</xdr:row>
      <xdr:rowOff>114300</xdr:rowOff>
    </xdr:from>
    <xdr:to>
      <xdr:col>4</xdr:col>
      <xdr:colOff>571500</xdr:colOff>
      <xdr:row>20</xdr:row>
      <xdr:rowOff>152400</xdr:rowOff>
    </xdr:to>
    <xdr:sp macro="" textlink="">
      <xdr:nvSpPr>
        <xdr:cNvPr id="19226" name="Object 16" hidden="1">
          <a:extLst>
            <a:ext uri="{FF2B5EF4-FFF2-40B4-BE49-F238E27FC236}">
              <a16:creationId xmlns:a16="http://schemas.microsoft.com/office/drawing/2014/main" id="{5B90CBBB-2439-B34E-B976-5CC27A307E7E}"/>
            </a:ext>
          </a:extLst>
        </xdr:cNvPr>
        <xdr:cNvSpPr>
          <a:spLocks noChangeArrowheads="1"/>
        </xdr:cNvSpPr>
      </xdr:nvSpPr>
      <xdr:spPr bwMode="auto">
        <a:xfrm>
          <a:off x="3581400" y="7785100"/>
          <a:ext cx="11684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558800</xdr:colOff>
      <xdr:row>52</xdr:row>
      <xdr:rowOff>147864</xdr:rowOff>
    </xdr:to>
    <xdr:sp macro="" textlink="">
      <xdr:nvSpPr>
        <xdr:cNvPr id="19227" name="Object 16" hidden="1">
          <a:extLst>
            <a:ext uri="{FF2B5EF4-FFF2-40B4-BE49-F238E27FC236}">
              <a16:creationId xmlns:a16="http://schemas.microsoft.com/office/drawing/2014/main" id="{9404EB66-E476-6340-8C87-08BA13E59183}"/>
            </a:ext>
          </a:extLst>
        </xdr:cNvPr>
        <xdr:cNvSpPr>
          <a:spLocks noChangeArrowheads="1"/>
        </xdr:cNvSpPr>
      </xdr:nvSpPr>
      <xdr:spPr bwMode="auto">
        <a:xfrm>
          <a:off x="3581400" y="15379700"/>
          <a:ext cx="115570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228" name="Object 16" hidden="1">
          <a:extLst>
            <a:ext uri="{FF2B5EF4-FFF2-40B4-BE49-F238E27FC236}">
              <a16:creationId xmlns:a16="http://schemas.microsoft.com/office/drawing/2014/main" id="{0D271641-DFE9-404E-A1D0-2292D209F69A}"/>
            </a:ext>
          </a:extLst>
        </xdr:cNvPr>
        <xdr:cNvSpPr>
          <a:spLocks noChangeArrowheads="1"/>
        </xdr:cNvSpPr>
      </xdr:nvSpPr>
      <xdr:spPr bwMode="auto">
        <a:xfrm>
          <a:off x="3581400" y="15379700"/>
          <a:ext cx="11684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229" name="Object 16" hidden="1">
          <a:extLst>
            <a:ext uri="{FF2B5EF4-FFF2-40B4-BE49-F238E27FC236}">
              <a16:creationId xmlns:a16="http://schemas.microsoft.com/office/drawing/2014/main" id="{A6F24CCA-B201-FF4B-BC0F-9CD6BE472833}"/>
            </a:ext>
          </a:extLst>
        </xdr:cNvPr>
        <xdr:cNvSpPr>
          <a:spLocks noChangeArrowheads="1"/>
        </xdr:cNvSpPr>
      </xdr:nvSpPr>
      <xdr:spPr bwMode="auto">
        <a:xfrm>
          <a:off x="3581400" y="15379700"/>
          <a:ext cx="11684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230" name="Object 16" hidden="1">
          <a:extLst>
            <a:ext uri="{FF2B5EF4-FFF2-40B4-BE49-F238E27FC236}">
              <a16:creationId xmlns:a16="http://schemas.microsoft.com/office/drawing/2014/main" id="{653C8788-16BE-1145-9753-E0D33F45F8F9}"/>
            </a:ext>
          </a:extLst>
        </xdr:cNvPr>
        <xdr:cNvSpPr>
          <a:spLocks noChangeArrowheads="1"/>
        </xdr:cNvSpPr>
      </xdr:nvSpPr>
      <xdr:spPr bwMode="auto">
        <a:xfrm>
          <a:off x="3581400" y="15379700"/>
          <a:ext cx="11684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46</xdr:row>
      <xdr:rowOff>114300</xdr:rowOff>
    </xdr:from>
    <xdr:to>
      <xdr:col>4</xdr:col>
      <xdr:colOff>571500</xdr:colOff>
      <xdr:row>52</xdr:row>
      <xdr:rowOff>110671</xdr:rowOff>
    </xdr:to>
    <xdr:sp macro="" textlink="">
      <xdr:nvSpPr>
        <xdr:cNvPr id="19231" name="Object 16" hidden="1">
          <a:extLst>
            <a:ext uri="{FF2B5EF4-FFF2-40B4-BE49-F238E27FC236}">
              <a16:creationId xmlns:a16="http://schemas.microsoft.com/office/drawing/2014/main" id="{5B0EC0B3-AF59-1D4B-AC48-D686551EC4B9}"/>
            </a:ext>
          </a:extLst>
        </xdr:cNvPr>
        <xdr:cNvSpPr>
          <a:spLocks noChangeArrowheads="1"/>
        </xdr:cNvSpPr>
      </xdr:nvSpPr>
      <xdr:spPr bwMode="auto">
        <a:xfrm>
          <a:off x="3581400" y="15379700"/>
          <a:ext cx="1168400" cy="165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32" name="Object 16" hidden="1">
          <a:extLst>
            <a:ext uri="{FF2B5EF4-FFF2-40B4-BE49-F238E27FC236}">
              <a16:creationId xmlns:a16="http://schemas.microsoft.com/office/drawing/2014/main" id="{7E9C5F52-8C47-4F40-B200-B26ABFF72799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33" name="Object 16" hidden="1">
          <a:extLst>
            <a:ext uri="{FF2B5EF4-FFF2-40B4-BE49-F238E27FC236}">
              <a16:creationId xmlns:a16="http://schemas.microsoft.com/office/drawing/2014/main" id="{EB41002D-9337-2F4B-A89E-B09845996238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34" name="Object 16" hidden="1">
          <a:extLst>
            <a:ext uri="{FF2B5EF4-FFF2-40B4-BE49-F238E27FC236}">
              <a16:creationId xmlns:a16="http://schemas.microsoft.com/office/drawing/2014/main" id="{36B06DF4-E9DF-9E4D-AFCC-8FF75EB73CF7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35" name="Object 16" hidden="1">
          <a:extLst>
            <a:ext uri="{FF2B5EF4-FFF2-40B4-BE49-F238E27FC236}">
              <a16:creationId xmlns:a16="http://schemas.microsoft.com/office/drawing/2014/main" id="{FEB74078-EFE4-FB43-A89F-49566353FEAD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0</xdr:rowOff>
    </xdr:from>
    <xdr:to>
      <xdr:col>4</xdr:col>
      <xdr:colOff>571500</xdr:colOff>
      <xdr:row>76</xdr:row>
      <xdr:rowOff>190499</xdr:rowOff>
    </xdr:to>
    <xdr:sp macro="" textlink="">
      <xdr:nvSpPr>
        <xdr:cNvPr id="19236" name="Object 16" hidden="1">
          <a:extLst>
            <a:ext uri="{FF2B5EF4-FFF2-40B4-BE49-F238E27FC236}">
              <a16:creationId xmlns:a16="http://schemas.microsoft.com/office/drawing/2014/main" id="{0C877662-71A7-A94F-9808-DBBA0FAD25F7}"/>
            </a:ext>
          </a:extLst>
        </xdr:cNvPr>
        <xdr:cNvSpPr>
          <a:spLocks noChangeArrowheads="1"/>
        </xdr:cNvSpPr>
      </xdr:nvSpPr>
      <xdr:spPr bwMode="auto">
        <a:xfrm>
          <a:off x="3581400" y="24752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0</xdr:rowOff>
    </xdr:from>
    <xdr:to>
      <xdr:col>4</xdr:col>
      <xdr:colOff>571500</xdr:colOff>
      <xdr:row>76</xdr:row>
      <xdr:rowOff>190499</xdr:rowOff>
    </xdr:to>
    <xdr:sp macro="" textlink="">
      <xdr:nvSpPr>
        <xdr:cNvPr id="19237" name="Object 16" hidden="1">
          <a:extLst>
            <a:ext uri="{FF2B5EF4-FFF2-40B4-BE49-F238E27FC236}">
              <a16:creationId xmlns:a16="http://schemas.microsoft.com/office/drawing/2014/main" id="{95169445-62FD-BE4A-A69D-674C7C78AE00}"/>
            </a:ext>
          </a:extLst>
        </xdr:cNvPr>
        <xdr:cNvSpPr>
          <a:spLocks noChangeArrowheads="1"/>
        </xdr:cNvSpPr>
      </xdr:nvSpPr>
      <xdr:spPr bwMode="auto">
        <a:xfrm>
          <a:off x="3581400" y="24752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0</xdr:rowOff>
    </xdr:from>
    <xdr:to>
      <xdr:col>4</xdr:col>
      <xdr:colOff>571500</xdr:colOff>
      <xdr:row>76</xdr:row>
      <xdr:rowOff>190499</xdr:rowOff>
    </xdr:to>
    <xdr:sp macro="" textlink="">
      <xdr:nvSpPr>
        <xdr:cNvPr id="19238" name="Object 16" hidden="1">
          <a:extLst>
            <a:ext uri="{FF2B5EF4-FFF2-40B4-BE49-F238E27FC236}">
              <a16:creationId xmlns:a16="http://schemas.microsoft.com/office/drawing/2014/main" id="{3A921FE3-CA53-8C47-9428-67AB530014A0}"/>
            </a:ext>
          </a:extLst>
        </xdr:cNvPr>
        <xdr:cNvSpPr>
          <a:spLocks noChangeArrowheads="1"/>
        </xdr:cNvSpPr>
      </xdr:nvSpPr>
      <xdr:spPr bwMode="auto">
        <a:xfrm>
          <a:off x="3581400" y="24752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0</xdr:rowOff>
    </xdr:from>
    <xdr:to>
      <xdr:col>4</xdr:col>
      <xdr:colOff>571500</xdr:colOff>
      <xdr:row>76</xdr:row>
      <xdr:rowOff>190499</xdr:rowOff>
    </xdr:to>
    <xdr:sp macro="" textlink="">
      <xdr:nvSpPr>
        <xdr:cNvPr id="19239" name="Object 16" hidden="1">
          <a:extLst>
            <a:ext uri="{FF2B5EF4-FFF2-40B4-BE49-F238E27FC236}">
              <a16:creationId xmlns:a16="http://schemas.microsoft.com/office/drawing/2014/main" id="{1C55F837-4C2E-5F4F-B18B-7CE29BC49541}"/>
            </a:ext>
          </a:extLst>
        </xdr:cNvPr>
        <xdr:cNvSpPr>
          <a:spLocks noChangeArrowheads="1"/>
        </xdr:cNvSpPr>
      </xdr:nvSpPr>
      <xdr:spPr bwMode="auto">
        <a:xfrm>
          <a:off x="3581400" y="24752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114300</xdr:rowOff>
    </xdr:from>
    <xdr:to>
      <xdr:col>4</xdr:col>
      <xdr:colOff>571500</xdr:colOff>
      <xdr:row>77</xdr:row>
      <xdr:rowOff>101599</xdr:rowOff>
    </xdr:to>
    <xdr:sp macro="" textlink="">
      <xdr:nvSpPr>
        <xdr:cNvPr id="19240" name="Object 16" hidden="1">
          <a:extLst>
            <a:ext uri="{FF2B5EF4-FFF2-40B4-BE49-F238E27FC236}">
              <a16:creationId xmlns:a16="http://schemas.microsoft.com/office/drawing/2014/main" id="{39D21CA8-E335-2649-921B-2ECA2FCD848B}"/>
            </a:ext>
          </a:extLst>
        </xdr:cNvPr>
        <xdr:cNvSpPr>
          <a:spLocks noChangeArrowheads="1"/>
        </xdr:cNvSpPr>
      </xdr:nvSpPr>
      <xdr:spPr bwMode="auto">
        <a:xfrm>
          <a:off x="3581400" y="248666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114300</xdr:rowOff>
    </xdr:from>
    <xdr:to>
      <xdr:col>4</xdr:col>
      <xdr:colOff>571500</xdr:colOff>
      <xdr:row>77</xdr:row>
      <xdr:rowOff>101599</xdr:rowOff>
    </xdr:to>
    <xdr:sp macro="" textlink="">
      <xdr:nvSpPr>
        <xdr:cNvPr id="19241" name="Object 16" hidden="1">
          <a:extLst>
            <a:ext uri="{FF2B5EF4-FFF2-40B4-BE49-F238E27FC236}">
              <a16:creationId xmlns:a16="http://schemas.microsoft.com/office/drawing/2014/main" id="{1BB7CA2F-931C-5D4A-AE7E-CC0ED894AD68}"/>
            </a:ext>
          </a:extLst>
        </xdr:cNvPr>
        <xdr:cNvSpPr>
          <a:spLocks noChangeArrowheads="1"/>
        </xdr:cNvSpPr>
      </xdr:nvSpPr>
      <xdr:spPr bwMode="auto">
        <a:xfrm>
          <a:off x="3581400" y="248666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114300</xdr:rowOff>
    </xdr:from>
    <xdr:to>
      <xdr:col>4</xdr:col>
      <xdr:colOff>571500</xdr:colOff>
      <xdr:row>77</xdr:row>
      <xdr:rowOff>101599</xdr:rowOff>
    </xdr:to>
    <xdr:sp macro="" textlink="">
      <xdr:nvSpPr>
        <xdr:cNvPr id="19242" name="Object 16" hidden="1">
          <a:extLst>
            <a:ext uri="{FF2B5EF4-FFF2-40B4-BE49-F238E27FC236}">
              <a16:creationId xmlns:a16="http://schemas.microsoft.com/office/drawing/2014/main" id="{31C03E44-A851-D344-96AB-AC59C94AC7DE}"/>
            </a:ext>
          </a:extLst>
        </xdr:cNvPr>
        <xdr:cNvSpPr>
          <a:spLocks noChangeArrowheads="1"/>
        </xdr:cNvSpPr>
      </xdr:nvSpPr>
      <xdr:spPr bwMode="auto">
        <a:xfrm>
          <a:off x="3581400" y="248666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76</xdr:row>
      <xdr:rowOff>114300</xdr:rowOff>
    </xdr:from>
    <xdr:to>
      <xdr:col>4</xdr:col>
      <xdr:colOff>571500</xdr:colOff>
      <xdr:row>77</xdr:row>
      <xdr:rowOff>101599</xdr:rowOff>
    </xdr:to>
    <xdr:sp macro="" textlink="">
      <xdr:nvSpPr>
        <xdr:cNvPr id="19243" name="Object 16" hidden="1">
          <a:extLst>
            <a:ext uri="{FF2B5EF4-FFF2-40B4-BE49-F238E27FC236}">
              <a16:creationId xmlns:a16="http://schemas.microsoft.com/office/drawing/2014/main" id="{E9893A45-5096-6745-A1D4-EC1196BAE993}"/>
            </a:ext>
          </a:extLst>
        </xdr:cNvPr>
        <xdr:cNvSpPr>
          <a:spLocks noChangeArrowheads="1"/>
        </xdr:cNvSpPr>
      </xdr:nvSpPr>
      <xdr:spPr bwMode="auto">
        <a:xfrm>
          <a:off x="3581400" y="248666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244" name="Object 16" hidden="1">
          <a:extLst>
            <a:ext uri="{FF2B5EF4-FFF2-40B4-BE49-F238E27FC236}">
              <a16:creationId xmlns:a16="http://schemas.microsoft.com/office/drawing/2014/main" id="{93FD85AA-001B-414E-B45C-DFAA85839111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245" name="Object 16" hidden="1">
          <a:extLst>
            <a:ext uri="{FF2B5EF4-FFF2-40B4-BE49-F238E27FC236}">
              <a16:creationId xmlns:a16="http://schemas.microsoft.com/office/drawing/2014/main" id="{BB9380C0-CB79-924D-8F53-305A82624461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246" name="Object 16" hidden="1">
          <a:extLst>
            <a:ext uri="{FF2B5EF4-FFF2-40B4-BE49-F238E27FC236}">
              <a16:creationId xmlns:a16="http://schemas.microsoft.com/office/drawing/2014/main" id="{37E8370D-289D-A547-8CA8-B8F52A9DCE13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571500</xdr:colOff>
      <xdr:row>41</xdr:row>
      <xdr:rowOff>9525</xdr:rowOff>
    </xdr:to>
    <xdr:sp macro="" textlink="">
      <xdr:nvSpPr>
        <xdr:cNvPr id="19247" name="Object 16" hidden="1">
          <a:extLst>
            <a:ext uri="{FF2B5EF4-FFF2-40B4-BE49-F238E27FC236}">
              <a16:creationId xmlns:a16="http://schemas.microsoft.com/office/drawing/2014/main" id="{9EF216D0-A211-6349-95A2-983505C00098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116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1661887</xdr:colOff>
      <xdr:row>41</xdr:row>
      <xdr:rowOff>22225</xdr:rowOff>
    </xdr:to>
    <xdr:sp macro="" textlink="">
      <xdr:nvSpPr>
        <xdr:cNvPr id="19248" name="Object 16" hidden="1">
          <a:extLst>
            <a:ext uri="{FF2B5EF4-FFF2-40B4-BE49-F238E27FC236}">
              <a16:creationId xmlns:a16="http://schemas.microsoft.com/office/drawing/2014/main" id="{1B2A276D-072A-0E42-829F-899BCD286647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2743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0</xdr:rowOff>
    </xdr:from>
    <xdr:to>
      <xdr:col>4</xdr:col>
      <xdr:colOff>1661887</xdr:colOff>
      <xdr:row>40</xdr:row>
      <xdr:rowOff>266700</xdr:rowOff>
    </xdr:to>
    <xdr:sp macro="" textlink="">
      <xdr:nvSpPr>
        <xdr:cNvPr id="19249" name="Object 16" hidden="1">
          <a:extLst>
            <a:ext uri="{FF2B5EF4-FFF2-40B4-BE49-F238E27FC236}">
              <a16:creationId xmlns:a16="http://schemas.microsoft.com/office/drawing/2014/main" id="{52B9A9DE-EB91-FD46-8151-D995B310B383}"/>
            </a:ext>
          </a:extLst>
        </xdr:cNvPr>
        <xdr:cNvSpPr>
          <a:spLocks noChangeArrowheads="1"/>
        </xdr:cNvSpPr>
      </xdr:nvSpPr>
      <xdr:spPr bwMode="auto">
        <a:xfrm>
          <a:off x="3581400" y="133985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0</xdr:rowOff>
    </xdr:from>
    <xdr:to>
      <xdr:col>4</xdr:col>
      <xdr:colOff>1661887</xdr:colOff>
      <xdr:row>40</xdr:row>
      <xdr:rowOff>241300</xdr:rowOff>
    </xdr:to>
    <xdr:sp macro="" textlink="">
      <xdr:nvSpPr>
        <xdr:cNvPr id="19250" name="Object 16" hidden="1">
          <a:extLst>
            <a:ext uri="{FF2B5EF4-FFF2-40B4-BE49-F238E27FC236}">
              <a16:creationId xmlns:a16="http://schemas.microsoft.com/office/drawing/2014/main" id="{B536CA26-2E8F-BD46-9F6F-3A56A342CEDA}"/>
            </a:ext>
          </a:extLst>
        </xdr:cNvPr>
        <xdr:cNvSpPr>
          <a:spLocks noChangeArrowheads="1"/>
        </xdr:cNvSpPr>
      </xdr:nvSpPr>
      <xdr:spPr bwMode="auto">
        <a:xfrm>
          <a:off x="3581400" y="133985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114300</xdr:rowOff>
    </xdr:from>
    <xdr:to>
      <xdr:col>4</xdr:col>
      <xdr:colOff>571500</xdr:colOff>
      <xdr:row>40</xdr:row>
      <xdr:rowOff>88901</xdr:rowOff>
    </xdr:to>
    <xdr:sp macro="" textlink="">
      <xdr:nvSpPr>
        <xdr:cNvPr id="19251" name="Object 16" hidden="1">
          <a:extLst>
            <a:ext uri="{FF2B5EF4-FFF2-40B4-BE49-F238E27FC236}">
              <a16:creationId xmlns:a16="http://schemas.microsoft.com/office/drawing/2014/main" id="{B3B99DB0-88F3-734B-A77B-635FA320FD8B}"/>
            </a:ext>
          </a:extLst>
        </xdr:cNvPr>
        <xdr:cNvSpPr>
          <a:spLocks noChangeArrowheads="1"/>
        </xdr:cNvSpPr>
      </xdr:nvSpPr>
      <xdr:spPr bwMode="auto">
        <a:xfrm>
          <a:off x="3581400" y="13169900"/>
          <a:ext cx="11684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114300</xdr:rowOff>
    </xdr:from>
    <xdr:to>
      <xdr:col>4</xdr:col>
      <xdr:colOff>571500</xdr:colOff>
      <xdr:row>40</xdr:row>
      <xdr:rowOff>88901</xdr:rowOff>
    </xdr:to>
    <xdr:sp macro="" textlink="">
      <xdr:nvSpPr>
        <xdr:cNvPr id="19252" name="Object 16" hidden="1">
          <a:extLst>
            <a:ext uri="{FF2B5EF4-FFF2-40B4-BE49-F238E27FC236}">
              <a16:creationId xmlns:a16="http://schemas.microsoft.com/office/drawing/2014/main" id="{5824F5AB-098B-7A4B-8182-77911917930F}"/>
            </a:ext>
          </a:extLst>
        </xdr:cNvPr>
        <xdr:cNvSpPr>
          <a:spLocks noChangeArrowheads="1"/>
        </xdr:cNvSpPr>
      </xdr:nvSpPr>
      <xdr:spPr bwMode="auto">
        <a:xfrm>
          <a:off x="3581400" y="13169900"/>
          <a:ext cx="11684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114300</xdr:rowOff>
    </xdr:from>
    <xdr:to>
      <xdr:col>4</xdr:col>
      <xdr:colOff>571500</xdr:colOff>
      <xdr:row>40</xdr:row>
      <xdr:rowOff>88901</xdr:rowOff>
    </xdr:to>
    <xdr:sp macro="" textlink="">
      <xdr:nvSpPr>
        <xdr:cNvPr id="19253" name="Object 16" hidden="1">
          <a:extLst>
            <a:ext uri="{FF2B5EF4-FFF2-40B4-BE49-F238E27FC236}">
              <a16:creationId xmlns:a16="http://schemas.microsoft.com/office/drawing/2014/main" id="{F31BF22F-895D-364D-867C-807ED98815B7}"/>
            </a:ext>
          </a:extLst>
        </xdr:cNvPr>
        <xdr:cNvSpPr>
          <a:spLocks noChangeArrowheads="1"/>
        </xdr:cNvSpPr>
      </xdr:nvSpPr>
      <xdr:spPr bwMode="auto">
        <a:xfrm>
          <a:off x="3581400" y="13169900"/>
          <a:ext cx="11684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114300</xdr:rowOff>
    </xdr:from>
    <xdr:to>
      <xdr:col>4</xdr:col>
      <xdr:colOff>571500</xdr:colOff>
      <xdr:row>40</xdr:row>
      <xdr:rowOff>88901</xdr:rowOff>
    </xdr:to>
    <xdr:sp macro="" textlink="">
      <xdr:nvSpPr>
        <xdr:cNvPr id="19254" name="Object 16" hidden="1">
          <a:extLst>
            <a:ext uri="{FF2B5EF4-FFF2-40B4-BE49-F238E27FC236}">
              <a16:creationId xmlns:a16="http://schemas.microsoft.com/office/drawing/2014/main" id="{C93C38EF-4794-3B4A-A676-C1C0B10DEF60}"/>
            </a:ext>
          </a:extLst>
        </xdr:cNvPr>
        <xdr:cNvSpPr>
          <a:spLocks noChangeArrowheads="1"/>
        </xdr:cNvSpPr>
      </xdr:nvSpPr>
      <xdr:spPr bwMode="auto">
        <a:xfrm>
          <a:off x="3581400" y="13169900"/>
          <a:ext cx="11684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114300</xdr:rowOff>
    </xdr:from>
    <xdr:to>
      <xdr:col>4</xdr:col>
      <xdr:colOff>1661887</xdr:colOff>
      <xdr:row>40</xdr:row>
      <xdr:rowOff>88901</xdr:rowOff>
    </xdr:to>
    <xdr:sp macro="" textlink="">
      <xdr:nvSpPr>
        <xdr:cNvPr id="19255" name="Object 16" hidden="1">
          <a:extLst>
            <a:ext uri="{FF2B5EF4-FFF2-40B4-BE49-F238E27FC236}">
              <a16:creationId xmlns:a16="http://schemas.microsoft.com/office/drawing/2014/main" id="{BC9BB8A4-90AD-9541-A02A-88F8BA78614E}"/>
            </a:ext>
          </a:extLst>
        </xdr:cNvPr>
        <xdr:cNvSpPr>
          <a:spLocks noChangeArrowheads="1"/>
        </xdr:cNvSpPr>
      </xdr:nvSpPr>
      <xdr:spPr bwMode="auto">
        <a:xfrm>
          <a:off x="3581400" y="13169900"/>
          <a:ext cx="2743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0</xdr:rowOff>
    </xdr:from>
    <xdr:to>
      <xdr:col>4</xdr:col>
      <xdr:colOff>1661887</xdr:colOff>
      <xdr:row>39</xdr:row>
      <xdr:rowOff>266700</xdr:rowOff>
    </xdr:to>
    <xdr:sp macro="" textlink="">
      <xdr:nvSpPr>
        <xdr:cNvPr id="19256" name="Object 16" hidden="1">
          <a:extLst>
            <a:ext uri="{FF2B5EF4-FFF2-40B4-BE49-F238E27FC236}">
              <a16:creationId xmlns:a16="http://schemas.microsoft.com/office/drawing/2014/main" id="{C9B2152A-124C-8447-906C-ED856D6917E7}"/>
            </a:ext>
          </a:extLst>
        </xdr:cNvPr>
        <xdr:cNvSpPr>
          <a:spLocks noChangeArrowheads="1"/>
        </xdr:cNvSpPr>
      </xdr:nvSpPr>
      <xdr:spPr bwMode="auto">
        <a:xfrm>
          <a:off x="3581400" y="130556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39</xdr:row>
      <xdr:rowOff>0</xdr:rowOff>
    </xdr:from>
    <xdr:to>
      <xdr:col>4</xdr:col>
      <xdr:colOff>1661887</xdr:colOff>
      <xdr:row>39</xdr:row>
      <xdr:rowOff>241300</xdr:rowOff>
    </xdr:to>
    <xdr:sp macro="" textlink="">
      <xdr:nvSpPr>
        <xdr:cNvPr id="19257" name="Object 16" hidden="1">
          <a:extLst>
            <a:ext uri="{FF2B5EF4-FFF2-40B4-BE49-F238E27FC236}">
              <a16:creationId xmlns:a16="http://schemas.microsoft.com/office/drawing/2014/main" id="{D7580BD0-BA14-5D45-A61D-7BC9F9FC384E}"/>
            </a:ext>
          </a:extLst>
        </xdr:cNvPr>
        <xdr:cNvSpPr>
          <a:spLocks noChangeArrowheads="1"/>
        </xdr:cNvSpPr>
      </xdr:nvSpPr>
      <xdr:spPr bwMode="auto">
        <a:xfrm>
          <a:off x="3581400" y="130556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114300</xdr:rowOff>
    </xdr:from>
    <xdr:to>
      <xdr:col>4</xdr:col>
      <xdr:colOff>1661887</xdr:colOff>
      <xdr:row>41</xdr:row>
      <xdr:rowOff>22225</xdr:rowOff>
    </xdr:to>
    <xdr:sp macro="" textlink="">
      <xdr:nvSpPr>
        <xdr:cNvPr id="19258" name="Object 16" hidden="1">
          <a:extLst>
            <a:ext uri="{FF2B5EF4-FFF2-40B4-BE49-F238E27FC236}">
              <a16:creationId xmlns:a16="http://schemas.microsoft.com/office/drawing/2014/main" id="{B7E090CD-56C9-FE49-817B-7AC55255232A}"/>
            </a:ext>
          </a:extLst>
        </xdr:cNvPr>
        <xdr:cNvSpPr>
          <a:spLocks noChangeArrowheads="1"/>
        </xdr:cNvSpPr>
      </xdr:nvSpPr>
      <xdr:spPr bwMode="auto">
        <a:xfrm>
          <a:off x="3581400" y="13512800"/>
          <a:ext cx="27432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0</xdr:rowOff>
    </xdr:from>
    <xdr:to>
      <xdr:col>4</xdr:col>
      <xdr:colOff>1661887</xdr:colOff>
      <xdr:row>40</xdr:row>
      <xdr:rowOff>266700</xdr:rowOff>
    </xdr:to>
    <xdr:sp macro="" textlink="">
      <xdr:nvSpPr>
        <xdr:cNvPr id="19259" name="Object 16" hidden="1">
          <a:extLst>
            <a:ext uri="{FF2B5EF4-FFF2-40B4-BE49-F238E27FC236}">
              <a16:creationId xmlns:a16="http://schemas.microsoft.com/office/drawing/2014/main" id="{6C24E106-1B44-7542-B606-4B13312DA00B}"/>
            </a:ext>
          </a:extLst>
        </xdr:cNvPr>
        <xdr:cNvSpPr>
          <a:spLocks noChangeArrowheads="1"/>
        </xdr:cNvSpPr>
      </xdr:nvSpPr>
      <xdr:spPr bwMode="auto">
        <a:xfrm>
          <a:off x="3581400" y="133985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40</xdr:row>
      <xdr:rowOff>0</xdr:rowOff>
    </xdr:from>
    <xdr:to>
      <xdr:col>4</xdr:col>
      <xdr:colOff>1661887</xdr:colOff>
      <xdr:row>40</xdr:row>
      <xdr:rowOff>241300</xdr:rowOff>
    </xdr:to>
    <xdr:sp macro="" textlink="">
      <xdr:nvSpPr>
        <xdr:cNvPr id="19260" name="Object 16" hidden="1">
          <a:extLst>
            <a:ext uri="{FF2B5EF4-FFF2-40B4-BE49-F238E27FC236}">
              <a16:creationId xmlns:a16="http://schemas.microsoft.com/office/drawing/2014/main" id="{28C316BC-2441-CB4C-914A-14339FAE320E}"/>
            </a:ext>
          </a:extLst>
        </xdr:cNvPr>
        <xdr:cNvSpPr>
          <a:spLocks noChangeArrowheads="1"/>
        </xdr:cNvSpPr>
      </xdr:nvSpPr>
      <xdr:spPr bwMode="auto">
        <a:xfrm>
          <a:off x="3581400" y="133985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61" name="Object 16" hidden="1">
          <a:extLst>
            <a:ext uri="{FF2B5EF4-FFF2-40B4-BE49-F238E27FC236}">
              <a16:creationId xmlns:a16="http://schemas.microsoft.com/office/drawing/2014/main" id="{8E6FD91F-10A4-5145-A353-E39714273CFC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62" name="Object 16" hidden="1">
          <a:extLst>
            <a:ext uri="{FF2B5EF4-FFF2-40B4-BE49-F238E27FC236}">
              <a16:creationId xmlns:a16="http://schemas.microsoft.com/office/drawing/2014/main" id="{E4B4FC8D-4FE7-B64F-B81E-92576EAF4326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63" name="Object 16" hidden="1">
          <a:extLst>
            <a:ext uri="{FF2B5EF4-FFF2-40B4-BE49-F238E27FC236}">
              <a16:creationId xmlns:a16="http://schemas.microsoft.com/office/drawing/2014/main" id="{8FEF9BB3-246A-6541-9ACC-251A9AED906A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64" name="Object 16" hidden="1">
          <a:extLst>
            <a:ext uri="{FF2B5EF4-FFF2-40B4-BE49-F238E27FC236}">
              <a16:creationId xmlns:a16="http://schemas.microsoft.com/office/drawing/2014/main" id="{9ED4F55A-B6DA-4547-8ABB-B813334EB7B0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1661887</xdr:colOff>
      <xdr:row>52</xdr:row>
      <xdr:rowOff>72571</xdr:rowOff>
    </xdr:to>
    <xdr:sp macro="" textlink="">
      <xdr:nvSpPr>
        <xdr:cNvPr id="19265" name="Object 16" hidden="1">
          <a:extLst>
            <a:ext uri="{FF2B5EF4-FFF2-40B4-BE49-F238E27FC236}">
              <a16:creationId xmlns:a16="http://schemas.microsoft.com/office/drawing/2014/main" id="{41B490AA-E9F1-434A-B263-2012B73B8E91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27432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1661887</xdr:colOff>
      <xdr:row>52</xdr:row>
      <xdr:rowOff>72571</xdr:rowOff>
    </xdr:to>
    <xdr:sp macro="" textlink="">
      <xdr:nvSpPr>
        <xdr:cNvPr id="19266" name="Object 16" hidden="1">
          <a:extLst>
            <a:ext uri="{FF2B5EF4-FFF2-40B4-BE49-F238E27FC236}">
              <a16:creationId xmlns:a16="http://schemas.microsoft.com/office/drawing/2014/main" id="{DBCEE600-B7C0-8541-9FD4-9645F6A08FD1}"/>
            </a:ext>
          </a:extLst>
        </xdr:cNvPr>
        <xdr:cNvSpPr>
          <a:spLocks noChangeArrowheads="1"/>
        </xdr:cNvSpPr>
      </xdr:nvSpPr>
      <xdr:spPr bwMode="auto">
        <a:xfrm>
          <a:off x="3581400" y="14122400"/>
          <a:ext cx="2743200" cy="28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1661887</xdr:colOff>
      <xdr:row>52</xdr:row>
      <xdr:rowOff>47171</xdr:rowOff>
    </xdr:to>
    <xdr:sp macro="" textlink="">
      <xdr:nvSpPr>
        <xdr:cNvPr id="19267" name="Object 16" hidden="1">
          <a:extLst>
            <a:ext uri="{FF2B5EF4-FFF2-40B4-BE49-F238E27FC236}">
              <a16:creationId xmlns:a16="http://schemas.microsoft.com/office/drawing/2014/main" id="{FBD1E17C-4495-0547-A6E1-377F5F7E53E4}"/>
            </a:ext>
          </a:extLst>
        </xdr:cNvPr>
        <xdr:cNvSpPr>
          <a:spLocks noChangeArrowheads="1"/>
        </xdr:cNvSpPr>
      </xdr:nvSpPr>
      <xdr:spPr bwMode="auto">
        <a:xfrm>
          <a:off x="3581400" y="14122400"/>
          <a:ext cx="2743200" cy="284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42</xdr:row>
      <xdr:rowOff>0</xdr:rowOff>
    </xdr:from>
    <xdr:to>
      <xdr:col>2</xdr:col>
      <xdr:colOff>1066800</xdr:colOff>
      <xdr:row>52</xdr:row>
      <xdr:rowOff>72571</xdr:rowOff>
    </xdr:to>
    <xdr:sp macro="" textlink="">
      <xdr:nvSpPr>
        <xdr:cNvPr id="19268" name="Object 16" hidden="1">
          <a:extLst>
            <a:ext uri="{FF2B5EF4-FFF2-40B4-BE49-F238E27FC236}">
              <a16:creationId xmlns:a16="http://schemas.microsoft.com/office/drawing/2014/main" id="{68176707-F2DE-A94C-AF11-754AF49A2CB1}"/>
            </a:ext>
          </a:extLst>
        </xdr:cNvPr>
        <xdr:cNvSpPr>
          <a:spLocks noChangeArrowheads="1"/>
        </xdr:cNvSpPr>
      </xdr:nvSpPr>
      <xdr:spPr bwMode="auto">
        <a:xfrm>
          <a:off x="457200" y="14122400"/>
          <a:ext cx="1066800" cy="28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42</xdr:row>
      <xdr:rowOff>0</xdr:rowOff>
    </xdr:from>
    <xdr:to>
      <xdr:col>2</xdr:col>
      <xdr:colOff>1066800</xdr:colOff>
      <xdr:row>52</xdr:row>
      <xdr:rowOff>47171</xdr:rowOff>
    </xdr:to>
    <xdr:sp macro="" textlink="">
      <xdr:nvSpPr>
        <xdr:cNvPr id="19269" name="Object 16" hidden="1">
          <a:extLst>
            <a:ext uri="{FF2B5EF4-FFF2-40B4-BE49-F238E27FC236}">
              <a16:creationId xmlns:a16="http://schemas.microsoft.com/office/drawing/2014/main" id="{90A0E08B-5054-4D44-A812-6AED40897EDF}"/>
            </a:ext>
          </a:extLst>
        </xdr:cNvPr>
        <xdr:cNvSpPr>
          <a:spLocks noChangeArrowheads="1"/>
        </xdr:cNvSpPr>
      </xdr:nvSpPr>
      <xdr:spPr bwMode="auto">
        <a:xfrm>
          <a:off x="457200" y="14122400"/>
          <a:ext cx="1066800" cy="284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70" name="Object 16" hidden="1">
          <a:extLst>
            <a:ext uri="{FF2B5EF4-FFF2-40B4-BE49-F238E27FC236}">
              <a16:creationId xmlns:a16="http://schemas.microsoft.com/office/drawing/2014/main" id="{05CB8392-850A-F440-9388-EDFC5F85BBA0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71" name="Object 16" hidden="1">
          <a:extLst>
            <a:ext uri="{FF2B5EF4-FFF2-40B4-BE49-F238E27FC236}">
              <a16:creationId xmlns:a16="http://schemas.microsoft.com/office/drawing/2014/main" id="{ABF00977-613C-A64C-A835-06977B0DFB25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72" name="Object 16" hidden="1">
          <a:extLst>
            <a:ext uri="{FF2B5EF4-FFF2-40B4-BE49-F238E27FC236}">
              <a16:creationId xmlns:a16="http://schemas.microsoft.com/office/drawing/2014/main" id="{035FBDE5-097B-9C47-B5D3-891BB62664F4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571500</xdr:colOff>
      <xdr:row>52</xdr:row>
      <xdr:rowOff>59871</xdr:rowOff>
    </xdr:to>
    <xdr:sp macro="" textlink="">
      <xdr:nvSpPr>
        <xdr:cNvPr id="19273" name="Object 16" hidden="1">
          <a:extLst>
            <a:ext uri="{FF2B5EF4-FFF2-40B4-BE49-F238E27FC236}">
              <a16:creationId xmlns:a16="http://schemas.microsoft.com/office/drawing/2014/main" id="{462171CC-2AEC-3746-841B-F35EC65E262B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1661887</xdr:colOff>
      <xdr:row>52</xdr:row>
      <xdr:rowOff>72571</xdr:rowOff>
    </xdr:to>
    <xdr:sp macro="" textlink="">
      <xdr:nvSpPr>
        <xdr:cNvPr id="19274" name="Object 16" hidden="1">
          <a:extLst>
            <a:ext uri="{FF2B5EF4-FFF2-40B4-BE49-F238E27FC236}">
              <a16:creationId xmlns:a16="http://schemas.microsoft.com/office/drawing/2014/main" id="{040D905F-CF63-A342-A24C-15B0DA356EEF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27432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75" name="Object 16" hidden="1">
          <a:extLst>
            <a:ext uri="{FF2B5EF4-FFF2-40B4-BE49-F238E27FC236}">
              <a16:creationId xmlns:a16="http://schemas.microsoft.com/office/drawing/2014/main" id="{79D12859-C2C3-0045-8A2B-194FDA0C4722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76" name="Object 16" hidden="1">
          <a:extLst>
            <a:ext uri="{FF2B5EF4-FFF2-40B4-BE49-F238E27FC236}">
              <a16:creationId xmlns:a16="http://schemas.microsoft.com/office/drawing/2014/main" id="{4CAF27A5-9BA2-164E-8857-6E8AEC25EE9A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77" name="Object 16" hidden="1">
          <a:extLst>
            <a:ext uri="{FF2B5EF4-FFF2-40B4-BE49-F238E27FC236}">
              <a16:creationId xmlns:a16="http://schemas.microsoft.com/office/drawing/2014/main" id="{2339EE2D-9061-0F44-BB59-227E258F7CF5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78" name="Object 16" hidden="1">
          <a:extLst>
            <a:ext uri="{FF2B5EF4-FFF2-40B4-BE49-F238E27FC236}">
              <a16:creationId xmlns:a16="http://schemas.microsoft.com/office/drawing/2014/main" id="{B3096FF4-DDF5-E045-BA0B-A822E06C6D5D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1661887</xdr:colOff>
      <xdr:row>51</xdr:row>
      <xdr:rowOff>113393</xdr:rowOff>
    </xdr:to>
    <xdr:sp macro="" textlink="">
      <xdr:nvSpPr>
        <xdr:cNvPr id="19279" name="Object 16" hidden="1">
          <a:extLst>
            <a:ext uri="{FF2B5EF4-FFF2-40B4-BE49-F238E27FC236}">
              <a16:creationId xmlns:a16="http://schemas.microsoft.com/office/drawing/2014/main" id="{EFF5FF12-C14E-4C45-B4CB-E360AF2630A3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27432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0</xdr:rowOff>
    </xdr:from>
    <xdr:to>
      <xdr:col>4</xdr:col>
      <xdr:colOff>1661887</xdr:colOff>
      <xdr:row>41</xdr:row>
      <xdr:rowOff>266700</xdr:rowOff>
    </xdr:to>
    <xdr:sp macro="" textlink="">
      <xdr:nvSpPr>
        <xdr:cNvPr id="19280" name="Object 16" hidden="1">
          <a:extLst>
            <a:ext uri="{FF2B5EF4-FFF2-40B4-BE49-F238E27FC236}">
              <a16:creationId xmlns:a16="http://schemas.microsoft.com/office/drawing/2014/main" id="{0E869F8D-362E-1944-9841-05340466F1CB}"/>
            </a:ext>
          </a:extLst>
        </xdr:cNvPr>
        <xdr:cNvSpPr>
          <a:spLocks noChangeArrowheads="1"/>
        </xdr:cNvSpPr>
      </xdr:nvSpPr>
      <xdr:spPr bwMode="auto">
        <a:xfrm>
          <a:off x="3581400" y="137795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0</xdr:rowOff>
    </xdr:from>
    <xdr:to>
      <xdr:col>4</xdr:col>
      <xdr:colOff>1661887</xdr:colOff>
      <xdr:row>41</xdr:row>
      <xdr:rowOff>241300</xdr:rowOff>
    </xdr:to>
    <xdr:sp macro="" textlink="">
      <xdr:nvSpPr>
        <xdr:cNvPr id="19281" name="Object 16" hidden="1">
          <a:extLst>
            <a:ext uri="{FF2B5EF4-FFF2-40B4-BE49-F238E27FC236}">
              <a16:creationId xmlns:a16="http://schemas.microsoft.com/office/drawing/2014/main" id="{427A8603-B294-F348-BA15-C768DDC74729}"/>
            </a:ext>
          </a:extLst>
        </xdr:cNvPr>
        <xdr:cNvSpPr>
          <a:spLocks noChangeArrowheads="1"/>
        </xdr:cNvSpPr>
      </xdr:nvSpPr>
      <xdr:spPr bwMode="auto">
        <a:xfrm>
          <a:off x="3581400" y="137795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41</xdr:row>
      <xdr:rowOff>0</xdr:rowOff>
    </xdr:from>
    <xdr:to>
      <xdr:col>2</xdr:col>
      <xdr:colOff>1066800</xdr:colOff>
      <xdr:row>41</xdr:row>
      <xdr:rowOff>266700</xdr:rowOff>
    </xdr:to>
    <xdr:sp macro="" textlink="">
      <xdr:nvSpPr>
        <xdr:cNvPr id="19282" name="Object 16" hidden="1">
          <a:extLst>
            <a:ext uri="{FF2B5EF4-FFF2-40B4-BE49-F238E27FC236}">
              <a16:creationId xmlns:a16="http://schemas.microsoft.com/office/drawing/2014/main" id="{4371F80E-B322-5244-A5BA-08F438C744BB}"/>
            </a:ext>
          </a:extLst>
        </xdr:cNvPr>
        <xdr:cNvSpPr>
          <a:spLocks noChangeArrowheads="1"/>
        </xdr:cNvSpPr>
      </xdr:nvSpPr>
      <xdr:spPr bwMode="auto">
        <a:xfrm>
          <a:off x="457200" y="137795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41</xdr:row>
      <xdr:rowOff>0</xdr:rowOff>
    </xdr:from>
    <xdr:to>
      <xdr:col>2</xdr:col>
      <xdr:colOff>1066800</xdr:colOff>
      <xdr:row>41</xdr:row>
      <xdr:rowOff>241300</xdr:rowOff>
    </xdr:to>
    <xdr:sp macro="" textlink="">
      <xdr:nvSpPr>
        <xdr:cNvPr id="19283" name="Object 16" hidden="1">
          <a:extLst>
            <a:ext uri="{FF2B5EF4-FFF2-40B4-BE49-F238E27FC236}">
              <a16:creationId xmlns:a16="http://schemas.microsoft.com/office/drawing/2014/main" id="{7E22C914-4CDC-3E48-B1A7-490C3DE676CB}"/>
            </a:ext>
          </a:extLst>
        </xdr:cNvPr>
        <xdr:cNvSpPr>
          <a:spLocks noChangeArrowheads="1"/>
        </xdr:cNvSpPr>
      </xdr:nvSpPr>
      <xdr:spPr bwMode="auto">
        <a:xfrm>
          <a:off x="457200" y="13779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84" name="Object 16" hidden="1">
          <a:extLst>
            <a:ext uri="{FF2B5EF4-FFF2-40B4-BE49-F238E27FC236}">
              <a16:creationId xmlns:a16="http://schemas.microsoft.com/office/drawing/2014/main" id="{650A6FF2-068F-B343-A48D-07AE16B16B13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85" name="Object 16" hidden="1">
          <a:extLst>
            <a:ext uri="{FF2B5EF4-FFF2-40B4-BE49-F238E27FC236}">
              <a16:creationId xmlns:a16="http://schemas.microsoft.com/office/drawing/2014/main" id="{C2D6D15B-9D78-8D4F-A106-D01622866496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86" name="Object 16" hidden="1">
          <a:extLst>
            <a:ext uri="{FF2B5EF4-FFF2-40B4-BE49-F238E27FC236}">
              <a16:creationId xmlns:a16="http://schemas.microsoft.com/office/drawing/2014/main" id="{B8F34207-3D40-3D45-9F1B-25E47A6FD22D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571500</xdr:colOff>
      <xdr:row>51</xdr:row>
      <xdr:rowOff>100693</xdr:rowOff>
    </xdr:to>
    <xdr:sp macro="" textlink="">
      <xdr:nvSpPr>
        <xdr:cNvPr id="19287" name="Object 16" hidden="1">
          <a:extLst>
            <a:ext uri="{FF2B5EF4-FFF2-40B4-BE49-F238E27FC236}">
              <a16:creationId xmlns:a16="http://schemas.microsoft.com/office/drawing/2014/main" id="{2B84825A-3355-D744-9CCF-844D87358071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1168400" cy="274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41</xdr:row>
      <xdr:rowOff>114300</xdr:rowOff>
    </xdr:from>
    <xdr:to>
      <xdr:col>4</xdr:col>
      <xdr:colOff>1661887</xdr:colOff>
      <xdr:row>51</xdr:row>
      <xdr:rowOff>113393</xdr:rowOff>
    </xdr:to>
    <xdr:sp macro="" textlink="">
      <xdr:nvSpPr>
        <xdr:cNvPr id="19288" name="Object 16" hidden="1">
          <a:extLst>
            <a:ext uri="{FF2B5EF4-FFF2-40B4-BE49-F238E27FC236}">
              <a16:creationId xmlns:a16="http://schemas.microsoft.com/office/drawing/2014/main" id="{B859DFA2-B171-4D4E-9078-61544514E7F6}"/>
            </a:ext>
          </a:extLst>
        </xdr:cNvPr>
        <xdr:cNvSpPr>
          <a:spLocks noChangeArrowheads="1"/>
        </xdr:cNvSpPr>
      </xdr:nvSpPr>
      <xdr:spPr bwMode="auto">
        <a:xfrm>
          <a:off x="3581400" y="13893800"/>
          <a:ext cx="27432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42</xdr:row>
      <xdr:rowOff>0</xdr:rowOff>
    </xdr:from>
    <xdr:to>
      <xdr:col>2</xdr:col>
      <xdr:colOff>1066800</xdr:colOff>
      <xdr:row>52</xdr:row>
      <xdr:rowOff>72571</xdr:rowOff>
    </xdr:to>
    <xdr:sp macro="" textlink="">
      <xdr:nvSpPr>
        <xdr:cNvPr id="19289" name="Object 16" hidden="1">
          <a:extLst>
            <a:ext uri="{FF2B5EF4-FFF2-40B4-BE49-F238E27FC236}">
              <a16:creationId xmlns:a16="http://schemas.microsoft.com/office/drawing/2014/main" id="{3D575621-9E44-A541-B0EA-CE5E8341D468}"/>
            </a:ext>
          </a:extLst>
        </xdr:cNvPr>
        <xdr:cNvSpPr>
          <a:spLocks noChangeArrowheads="1"/>
        </xdr:cNvSpPr>
      </xdr:nvSpPr>
      <xdr:spPr bwMode="auto">
        <a:xfrm>
          <a:off x="457200" y="14122400"/>
          <a:ext cx="1066800" cy="28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42</xdr:row>
      <xdr:rowOff>0</xdr:rowOff>
    </xdr:from>
    <xdr:to>
      <xdr:col>2</xdr:col>
      <xdr:colOff>1066800</xdr:colOff>
      <xdr:row>52</xdr:row>
      <xdr:rowOff>47171</xdr:rowOff>
    </xdr:to>
    <xdr:sp macro="" textlink="">
      <xdr:nvSpPr>
        <xdr:cNvPr id="19290" name="Object 16" hidden="1">
          <a:extLst>
            <a:ext uri="{FF2B5EF4-FFF2-40B4-BE49-F238E27FC236}">
              <a16:creationId xmlns:a16="http://schemas.microsoft.com/office/drawing/2014/main" id="{A3351F55-642B-664E-836E-9F2A918C39CC}"/>
            </a:ext>
          </a:extLst>
        </xdr:cNvPr>
        <xdr:cNvSpPr>
          <a:spLocks noChangeArrowheads="1"/>
        </xdr:cNvSpPr>
      </xdr:nvSpPr>
      <xdr:spPr bwMode="auto">
        <a:xfrm>
          <a:off x="457200" y="14122400"/>
          <a:ext cx="1066800" cy="284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1661887</xdr:colOff>
      <xdr:row>52</xdr:row>
      <xdr:rowOff>72571</xdr:rowOff>
    </xdr:to>
    <xdr:sp macro="" textlink="">
      <xdr:nvSpPr>
        <xdr:cNvPr id="19291" name="Object 16" hidden="1">
          <a:extLst>
            <a:ext uri="{FF2B5EF4-FFF2-40B4-BE49-F238E27FC236}">
              <a16:creationId xmlns:a16="http://schemas.microsoft.com/office/drawing/2014/main" id="{491FB2C5-80F7-7140-A4CB-DD8A128684E5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27432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1661887</xdr:colOff>
      <xdr:row>52</xdr:row>
      <xdr:rowOff>72571</xdr:rowOff>
    </xdr:to>
    <xdr:sp macro="" textlink="">
      <xdr:nvSpPr>
        <xdr:cNvPr id="19292" name="Object 16" hidden="1">
          <a:extLst>
            <a:ext uri="{FF2B5EF4-FFF2-40B4-BE49-F238E27FC236}">
              <a16:creationId xmlns:a16="http://schemas.microsoft.com/office/drawing/2014/main" id="{BB51929D-E333-9C49-8947-C97D21A07BA6}"/>
            </a:ext>
          </a:extLst>
        </xdr:cNvPr>
        <xdr:cNvSpPr>
          <a:spLocks noChangeArrowheads="1"/>
        </xdr:cNvSpPr>
      </xdr:nvSpPr>
      <xdr:spPr bwMode="auto">
        <a:xfrm>
          <a:off x="3581400" y="14122400"/>
          <a:ext cx="2743200" cy="287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0</xdr:rowOff>
    </xdr:from>
    <xdr:to>
      <xdr:col>4</xdr:col>
      <xdr:colOff>1661887</xdr:colOff>
      <xdr:row>52</xdr:row>
      <xdr:rowOff>47171</xdr:rowOff>
    </xdr:to>
    <xdr:sp macro="" textlink="">
      <xdr:nvSpPr>
        <xdr:cNvPr id="19293" name="Object 16" hidden="1">
          <a:extLst>
            <a:ext uri="{FF2B5EF4-FFF2-40B4-BE49-F238E27FC236}">
              <a16:creationId xmlns:a16="http://schemas.microsoft.com/office/drawing/2014/main" id="{E394AA6C-71FF-8C4B-8983-CB3E42F88B13}"/>
            </a:ext>
          </a:extLst>
        </xdr:cNvPr>
        <xdr:cNvSpPr>
          <a:spLocks noChangeArrowheads="1"/>
        </xdr:cNvSpPr>
      </xdr:nvSpPr>
      <xdr:spPr bwMode="auto">
        <a:xfrm>
          <a:off x="3581400" y="14122400"/>
          <a:ext cx="2743200" cy="284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42</xdr:row>
      <xdr:rowOff>114300</xdr:rowOff>
    </xdr:from>
    <xdr:to>
      <xdr:col>4</xdr:col>
      <xdr:colOff>1661887</xdr:colOff>
      <xdr:row>52</xdr:row>
      <xdr:rowOff>72571</xdr:rowOff>
    </xdr:to>
    <xdr:sp macro="" textlink="">
      <xdr:nvSpPr>
        <xdr:cNvPr id="19294" name="Object 16" hidden="1">
          <a:extLst>
            <a:ext uri="{FF2B5EF4-FFF2-40B4-BE49-F238E27FC236}">
              <a16:creationId xmlns:a16="http://schemas.microsoft.com/office/drawing/2014/main" id="{2578ABA6-9124-384E-9105-EDAD5037B8F2}"/>
            </a:ext>
          </a:extLst>
        </xdr:cNvPr>
        <xdr:cNvSpPr>
          <a:spLocks noChangeArrowheads="1"/>
        </xdr:cNvSpPr>
      </xdr:nvSpPr>
      <xdr:spPr bwMode="auto">
        <a:xfrm>
          <a:off x="3581400" y="14236700"/>
          <a:ext cx="2743200" cy="275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558800</xdr:colOff>
      <xdr:row>74</xdr:row>
      <xdr:rowOff>1</xdr:rowOff>
    </xdr:to>
    <xdr:sp macro="" textlink="">
      <xdr:nvSpPr>
        <xdr:cNvPr id="19295" name="Object 16" hidden="1">
          <a:extLst>
            <a:ext uri="{FF2B5EF4-FFF2-40B4-BE49-F238E27FC236}">
              <a16:creationId xmlns:a16="http://schemas.microsoft.com/office/drawing/2014/main" id="{19ED209B-8CBC-C045-88B8-D4A6ABA58366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155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571500</xdr:colOff>
      <xdr:row>74</xdr:row>
      <xdr:rowOff>1</xdr:rowOff>
    </xdr:to>
    <xdr:sp macro="" textlink="">
      <xdr:nvSpPr>
        <xdr:cNvPr id="19296" name="Object 16" hidden="1">
          <a:extLst>
            <a:ext uri="{FF2B5EF4-FFF2-40B4-BE49-F238E27FC236}">
              <a16:creationId xmlns:a16="http://schemas.microsoft.com/office/drawing/2014/main" id="{41BCEAEB-4461-F04D-A210-B0F941350AF5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297" name="Object 16" hidden="1">
          <a:extLst>
            <a:ext uri="{FF2B5EF4-FFF2-40B4-BE49-F238E27FC236}">
              <a16:creationId xmlns:a16="http://schemas.microsoft.com/office/drawing/2014/main" id="{9D874749-FA11-1045-B0C3-88BB301BD2AB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298" name="Object 16" hidden="1">
          <a:extLst>
            <a:ext uri="{FF2B5EF4-FFF2-40B4-BE49-F238E27FC236}">
              <a16:creationId xmlns:a16="http://schemas.microsoft.com/office/drawing/2014/main" id="{87CE7421-56E4-1943-B795-9B59A4E8CE0A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299" name="Object 16" hidden="1">
          <a:extLst>
            <a:ext uri="{FF2B5EF4-FFF2-40B4-BE49-F238E27FC236}">
              <a16:creationId xmlns:a16="http://schemas.microsoft.com/office/drawing/2014/main" id="{53D6EEA8-91F5-8B4A-80B7-06C9A86675B8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00" name="Object 16" hidden="1">
          <a:extLst>
            <a:ext uri="{FF2B5EF4-FFF2-40B4-BE49-F238E27FC236}">
              <a16:creationId xmlns:a16="http://schemas.microsoft.com/office/drawing/2014/main" id="{746F7B27-21E9-4341-ABEF-B5A830D6BDA6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01" name="Object 16" hidden="1">
          <a:extLst>
            <a:ext uri="{FF2B5EF4-FFF2-40B4-BE49-F238E27FC236}">
              <a16:creationId xmlns:a16="http://schemas.microsoft.com/office/drawing/2014/main" id="{30F8E68B-9D6E-8849-9B44-D14535416F85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02" name="Object 16" hidden="1">
          <a:extLst>
            <a:ext uri="{FF2B5EF4-FFF2-40B4-BE49-F238E27FC236}">
              <a16:creationId xmlns:a16="http://schemas.microsoft.com/office/drawing/2014/main" id="{D38883D6-2C46-114F-AD53-1FC6280F22E8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03" name="Object 16" hidden="1">
          <a:extLst>
            <a:ext uri="{FF2B5EF4-FFF2-40B4-BE49-F238E27FC236}">
              <a16:creationId xmlns:a16="http://schemas.microsoft.com/office/drawing/2014/main" id="{1CD6ACBD-9200-7A46-9D28-16C8E23B3640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04" name="Object 16" hidden="1">
          <a:extLst>
            <a:ext uri="{FF2B5EF4-FFF2-40B4-BE49-F238E27FC236}">
              <a16:creationId xmlns:a16="http://schemas.microsoft.com/office/drawing/2014/main" id="{793CE40C-E71B-2443-A6CA-2C61F09CE470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1661887</xdr:colOff>
      <xdr:row>74</xdr:row>
      <xdr:rowOff>101601</xdr:rowOff>
    </xdr:to>
    <xdr:sp macro="" textlink="">
      <xdr:nvSpPr>
        <xdr:cNvPr id="19305" name="Object 16" hidden="1">
          <a:extLst>
            <a:ext uri="{FF2B5EF4-FFF2-40B4-BE49-F238E27FC236}">
              <a16:creationId xmlns:a16="http://schemas.microsoft.com/office/drawing/2014/main" id="{A8C0F7F1-D04E-CD4A-954C-665F7CF175AA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06" name="Object 16" hidden="1">
          <a:extLst>
            <a:ext uri="{FF2B5EF4-FFF2-40B4-BE49-F238E27FC236}">
              <a16:creationId xmlns:a16="http://schemas.microsoft.com/office/drawing/2014/main" id="{F1083BBE-7CD2-FB47-9B30-EF57C0637936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07" name="Object 16" hidden="1">
          <a:extLst>
            <a:ext uri="{FF2B5EF4-FFF2-40B4-BE49-F238E27FC236}">
              <a16:creationId xmlns:a16="http://schemas.microsoft.com/office/drawing/2014/main" id="{8B5A67DF-2564-6D40-8DC7-033D930E230A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08" name="Object 16" hidden="1">
          <a:extLst>
            <a:ext uri="{FF2B5EF4-FFF2-40B4-BE49-F238E27FC236}">
              <a16:creationId xmlns:a16="http://schemas.microsoft.com/office/drawing/2014/main" id="{37433775-5CBC-6948-B681-E007153056D2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09" name="Object 16" hidden="1">
          <a:extLst>
            <a:ext uri="{FF2B5EF4-FFF2-40B4-BE49-F238E27FC236}">
              <a16:creationId xmlns:a16="http://schemas.microsoft.com/office/drawing/2014/main" id="{91FB30D8-B964-164F-BBF4-A758CDD5C1F3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10" name="Object 16" hidden="1">
          <a:extLst>
            <a:ext uri="{FF2B5EF4-FFF2-40B4-BE49-F238E27FC236}">
              <a16:creationId xmlns:a16="http://schemas.microsoft.com/office/drawing/2014/main" id="{E3D26A45-4CEA-3D4A-AAE6-DF2B419CF5E3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11" name="Object 16" hidden="1">
          <a:extLst>
            <a:ext uri="{FF2B5EF4-FFF2-40B4-BE49-F238E27FC236}">
              <a16:creationId xmlns:a16="http://schemas.microsoft.com/office/drawing/2014/main" id="{AF3184EE-2C80-784A-BD92-F0274A0A59ED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1661887</xdr:colOff>
      <xdr:row>73</xdr:row>
      <xdr:rowOff>101600</xdr:rowOff>
    </xdr:to>
    <xdr:sp macro="" textlink="">
      <xdr:nvSpPr>
        <xdr:cNvPr id="19312" name="Object 16" hidden="1">
          <a:extLst>
            <a:ext uri="{FF2B5EF4-FFF2-40B4-BE49-F238E27FC236}">
              <a16:creationId xmlns:a16="http://schemas.microsoft.com/office/drawing/2014/main" id="{F71DBCFF-26EF-1749-BBA7-852FC82638BF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0</xdr:rowOff>
    </xdr:from>
    <xdr:to>
      <xdr:col>4</xdr:col>
      <xdr:colOff>1661887</xdr:colOff>
      <xdr:row>73</xdr:row>
      <xdr:rowOff>0</xdr:rowOff>
    </xdr:to>
    <xdr:sp macro="" textlink="">
      <xdr:nvSpPr>
        <xdr:cNvPr id="19313" name="Object 16" hidden="1">
          <a:extLst>
            <a:ext uri="{FF2B5EF4-FFF2-40B4-BE49-F238E27FC236}">
              <a16:creationId xmlns:a16="http://schemas.microsoft.com/office/drawing/2014/main" id="{404969D0-ADF8-F243-AFEE-D2817A61A1BB}"/>
            </a:ext>
          </a:extLst>
        </xdr:cNvPr>
        <xdr:cNvSpPr>
          <a:spLocks noChangeArrowheads="1"/>
        </xdr:cNvSpPr>
      </xdr:nvSpPr>
      <xdr:spPr bwMode="auto">
        <a:xfrm>
          <a:off x="3581400" y="23990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0</xdr:rowOff>
    </xdr:from>
    <xdr:to>
      <xdr:col>4</xdr:col>
      <xdr:colOff>1661887</xdr:colOff>
      <xdr:row>73</xdr:row>
      <xdr:rowOff>0</xdr:rowOff>
    </xdr:to>
    <xdr:sp macro="" textlink="">
      <xdr:nvSpPr>
        <xdr:cNvPr id="19314" name="Object 16" hidden="1">
          <a:extLst>
            <a:ext uri="{FF2B5EF4-FFF2-40B4-BE49-F238E27FC236}">
              <a16:creationId xmlns:a16="http://schemas.microsoft.com/office/drawing/2014/main" id="{6FA85746-4495-2245-8EB6-0DADEEBCC2D9}"/>
            </a:ext>
          </a:extLst>
        </xdr:cNvPr>
        <xdr:cNvSpPr>
          <a:spLocks noChangeArrowheads="1"/>
        </xdr:cNvSpPr>
      </xdr:nvSpPr>
      <xdr:spPr bwMode="auto">
        <a:xfrm>
          <a:off x="3581400" y="23990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1661887</xdr:colOff>
      <xdr:row>74</xdr:row>
      <xdr:rowOff>101601</xdr:rowOff>
    </xdr:to>
    <xdr:sp macro="" textlink="">
      <xdr:nvSpPr>
        <xdr:cNvPr id="19315" name="Object 16" hidden="1">
          <a:extLst>
            <a:ext uri="{FF2B5EF4-FFF2-40B4-BE49-F238E27FC236}">
              <a16:creationId xmlns:a16="http://schemas.microsoft.com/office/drawing/2014/main" id="{04850B4A-050E-9C41-A700-61BA2FBF3E15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16" name="Object 16" hidden="1">
          <a:extLst>
            <a:ext uri="{FF2B5EF4-FFF2-40B4-BE49-F238E27FC236}">
              <a16:creationId xmlns:a16="http://schemas.microsoft.com/office/drawing/2014/main" id="{554403CA-5930-7649-B6FA-05BAEA9AAD69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17" name="Object 16" hidden="1">
          <a:extLst>
            <a:ext uri="{FF2B5EF4-FFF2-40B4-BE49-F238E27FC236}">
              <a16:creationId xmlns:a16="http://schemas.microsoft.com/office/drawing/2014/main" id="{28904E94-17FC-D341-A2B8-EFFCEFA97A66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1661887</xdr:colOff>
      <xdr:row>74</xdr:row>
      <xdr:rowOff>101601</xdr:rowOff>
    </xdr:to>
    <xdr:sp macro="" textlink="">
      <xdr:nvSpPr>
        <xdr:cNvPr id="19318" name="Object 16" hidden="1">
          <a:extLst>
            <a:ext uri="{FF2B5EF4-FFF2-40B4-BE49-F238E27FC236}">
              <a16:creationId xmlns:a16="http://schemas.microsoft.com/office/drawing/2014/main" id="{6E27D9E4-F630-8145-83B4-ED51BB73621D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19" name="Object 16" hidden="1">
          <a:extLst>
            <a:ext uri="{FF2B5EF4-FFF2-40B4-BE49-F238E27FC236}">
              <a16:creationId xmlns:a16="http://schemas.microsoft.com/office/drawing/2014/main" id="{1D0E1400-0562-0A43-B2DE-19FB190A1D24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20" name="Object 16" hidden="1">
          <a:extLst>
            <a:ext uri="{FF2B5EF4-FFF2-40B4-BE49-F238E27FC236}">
              <a16:creationId xmlns:a16="http://schemas.microsoft.com/office/drawing/2014/main" id="{3B51D45D-ECBC-F743-9CA8-9E7E6A5D91CF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558800</xdr:colOff>
      <xdr:row>74</xdr:row>
      <xdr:rowOff>1</xdr:rowOff>
    </xdr:to>
    <xdr:sp macro="" textlink="">
      <xdr:nvSpPr>
        <xdr:cNvPr id="19321" name="Object 16" hidden="1">
          <a:extLst>
            <a:ext uri="{FF2B5EF4-FFF2-40B4-BE49-F238E27FC236}">
              <a16:creationId xmlns:a16="http://schemas.microsoft.com/office/drawing/2014/main" id="{BF776605-CCF7-CF48-B26E-76943ED76AE8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155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571500</xdr:colOff>
      <xdr:row>74</xdr:row>
      <xdr:rowOff>1</xdr:rowOff>
    </xdr:to>
    <xdr:sp macro="" textlink="">
      <xdr:nvSpPr>
        <xdr:cNvPr id="19322" name="Object 16" hidden="1">
          <a:extLst>
            <a:ext uri="{FF2B5EF4-FFF2-40B4-BE49-F238E27FC236}">
              <a16:creationId xmlns:a16="http://schemas.microsoft.com/office/drawing/2014/main" id="{E6290C04-11D7-4C46-A1C8-0E5C5731C0AF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3" name="Object 16" hidden="1">
          <a:extLst>
            <a:ext uri="{FF2B5EF4-FFF2-40B4-BE49-F238E27FC236}">
              <a16:creationId xmlns:a16="http://schemas.microsoft.com/office/drawing/2014/main" id="{D2631BAE-EF65-0241-9BD3-B6F45E6EA005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4" name="Object 16" hidden="1">
          <a:extLst>
            <a:ext uri="{FF2B5EF4-FFF2-40B4-BE49-F238E27FC236}">
              <a16:creationId xmlns:a16="http://schemas.microsoft.com/office/drawing/2014/main" id="{8A9DF0DA-A1A9-E542-BDA4-28EA94C41815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5" name="Object 16" hidden="1">
          <a:extLst>
            <a:ext uri="{FF2B5EF4-FFF2-40B4-BE49-F238E27FC236}">
              <a16:creationId xmlns:a16="http://schemas.microsoft.com/office/drawing/2014/main" id="{AC67CAF4-F183-0545-8629-67F1359EC529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6" name="Object 16" hidden="1">
          <a:extLst>
            <a:ext uri="{FF2B5EF4-FFF2-40B4-BE49-F238E27FC236}">
              <a16:creationId xmlns:a16="http://schemas.microsoft.com/office/drawing/2014/main" id="{73AFEF9C-9FE3-984A-B5D1-60BEC22F9430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7" name="Object 16" hidden="1">
          <a:extLst>
            <a:ext uri="{FF2B5EF4-FFF2-40B4-BE49-F238E27FC236}">
              <a16:creationId xmlns:a16="http://schemas.microsoft.com/office/drawing/2014/main" id="{722D5DE8-9D24-A64A-94DF-E1BC162C1411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8" name="Object 16" hidden="1">
          <a:extLst>
            <a:ext uri="{FF2B5EF4-FFF2-40B4-BE49-F238E27FC236}">
              <a16:creationId xmlns:a16="http://schemas.microsoft.com/office/drawing/2014/main" id="{28E2C0E0-37DB-6543-82A6-706542586E6C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29" name="Object 16" hidden="1">
          <a:extLst>
            <a:ext uri="{FF2B5EF4-FFF2-40B4-BE49-F238E27FC236}">
              <a16:creationId xmlns:a16="http://schemas.microsoft.com/office/drawing/2014/main" id="{81FD90C4-9669-C146-BD5E-859DBEC8C5C1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571500</xdr:colOff>
      <xdr:row>74</xdr:row>
      <xdr:rowOff>88901</xdr:rowOff>
    </xdr:to>
    <xdr:sp macro="" textlink="">
      <xdr:nvSpPr>
        <xdr:cNvPr id="19330" name="Object 16" hidden="1">
          <a:extLst>
            <a:ext uri="{FF2B5EF4-FFF2-40B4-BE49-F238E27FC236}">
              <a16:creationId xmlns:a16="http://schemas.microsoft.com/office/drawing/2014/main" id="{CC69B528-338B-BD4D-8575-3C9F43E97287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1661887</xdr:colOff>
      <xdr:row>74</xdr:row>
      <xdr:rowOff>101601</xdr:rowOff>
    </xdr:to>
    <xdr:sp macro="" textlink="">
      <xdr:nvSpPr>
        <xdr:cNvPr id="19331" name="Object 16" hidden="1">
          <a:extLst>
            <a:ext uri="{FF2B5EF4-FFF2-40B4-BE49-F238E27FC236}">
              <a16:creationId xmlns:a16="http://schemas.microsoft.com/office/drawing/2014/main" id="{1E8DFE6B-30F3-4743-B7C5-0BAEB59B5B84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32" name="Object 16" hidden="1">
          <a:extLst>
            <a:ext uri="{FF2B5EF4-FFF2-40B4-BE49-F238E27FC236}">
              <a16:creationId xmlns:a16="http://schemas.microsoft.com/office/drawing/2014/main" id="{8D3B1E66-4848-3B45-A946-04E97FB17277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33" name="Object 16" hidden="1">
          <a:extLst>
            <a:ext uri="{FF2B5EF4-FFF2-40B4-BE49-F238E27FC236}">
              <a16:creationId xmlns:a16="http://schemas.microsoft.com/office/drawing/2014/main" id="{E91BBDE7-424C-5548-98F1-BC22E59BB79F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34" name="Object 16" hidden="1">
          <a:extLst>
            <a:ext uri="{FF2B5EF4-FFF2-40B4-BE49-F238E27FC236}">
              <a16:creationId xmlns:a16="http://schemas.microsoft.com/office/drawing/2014/main" id="{EC84C265-FB63-4E4A-8892-4BAD85225485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35" name="Object 16" hidden="1">
          <a:extLst>
            <a:ext uri="{FF2B5EF4-FFF2-40B4-BE49-F238E27FC236}">
              <a16:creationId xmlns:a16="http://schemas.microsoft.com/office/drawing/2014/main" id="{1E479261-DF96-5E44-A572-55B7F15C7429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36" name="Object 16" hidden="1">
          <a:extLst>
            <a:ext uri="{FF2B5EF4-FFF2-40B4-BE49-F238E27FC236}">
              <a16:creationId xmlns:a16="http://schemas.microsoft.com/office/drawing/2014/main" id="{AF5594D8-1F99-C345-9B05-AA1B19C86E6E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571500</xdr:colOff>
      <xdr:row>73</xdr:row>
      <xdr:rowOff>88900</xdr:rowOff>
    </xdr:to>
    <xdr:sp macro="" textlink="">
      <xdr:nvSpPr>
        <xdr:cNvPr id="19337" name="Object 16" hidden="1">
          <a:extLst>
            <a:ext uri="{FF2B5EF4-FFF2-40B4-BE49-F238E27FC236}">
              <a16:creationId xmlns:a16="http://schemas.microsoft.com/office/drawing/2014/main" id="{F7A6D69B-66A5-7541-B2BB-80C694ABFB82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114300</xdr:rowOff>
    </xdr:from>
    <xdr:to>
      <xdr:col>4</xdr:col>
      <xdr:colOff>1661887</xdr:colOff>
      <xdr:row>73</xdr:row>
      <xdr:rowOff>101600</xdr:rowOff>
    </xdr:to>
    <xdr:sp macro="" textlink="">
      <xdr:nvSpPr>
        <xdr:cNvPr id="19338" name="Object 16" hidden="1">
          <a:extLst>
            <a:ext uri="{FF2B5EF4-FFF2-40B4-BE49-F238E27FC236}">
              <a16:creationId xmlns:a16="http://schemas.microsoft.com/office/drawing/2014/main" id="{596F60D0-916B-0B40-A515-BCB075ACA267}"/>
            </a:ext>
          </a:extLst>
        </xdr:cNvPr>
        <xdr:cNvSpPr>
          <a:spLocks noChangeArrowheads="1"/>
        </xdr:cNvSpPr>
      </xdr:nvSpPr>
      <xdr:spPr bwMode="auto">
        <a:xfrm>
          <a:off x="3581400" y="24104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0</xdr:rowOff>
    </xdr:from>
    <xdr:to>
      <xdr:col>4</xdr:col>
      <xdr:colOff>1661887</xdr:colOff>
      <xdr:row>73</xdr:row>
      <xdr:rowOff>0</xdr:rowOff>
    </xdr:to>
    <xdr:sp macro="" textlink="">
      <xdr:nvSpPr>
        <xdr:cNvPr id="19339" name="Object 16" hidden="1">
          <a:extLst>
            <a:ext uri="{FF2B5EF4-FFF2-40B4-BE49-F238E27FC236}">
              <a16:creationId xmlns:a16="http://schemas.microsoft.com/office/drawing/2014/main" id="{1BD5304A-550E-404D-B9F2-BDFD7B78B7C1}"/>
            </a:ext>
          </a:extLst>
        </xdr:cNvPr>
        <xdr:cNvSpPr>
          <a:spLocks noChangeArrowheads="1"/>
        </xdr:cNvSpPr>
      </xdr:nvSpPr>
      <xdr:spPr bwMode="auto">
        <a:xfrm>
          <a:off x="3581400" y="23990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72</xdr:row>
      <xdr:rowOff>0</xdr:rowOff>
    </xdr:from>
    <xdr:to>
      <xdr:col>4</xdr:col>
      <xdr:colOff>1661887</xdr:colOff>
      <xdr:row>73</xdr:row>
      <xdr:rowOff>0</xdr:rowOff>
    </xdr:to>
    <xdr:sp macro="" textlink="">
      <xdr:nvSpPr>
        <xdr:cNvPr id="19340" name="Object 16" hidden="1">
          <a:extLst>
            <a:ext uri="{FF2B5EF4-FFF2-40B4-BE49-F238E27FC236}">
              <a16:creationId xmlns:a16="http://schemas.microsoft.com/office/drawing/2014/main" id="{938986BD-D477-EE4E-9373-6505153F6A5D}"/>
            </a:ext>
          </a:extLst>
        </xdr:cNvPr>
        <xdr:cNvSpPr>
          <a:spLocks noChangeArrowheads="1"/>
        </xdr:cNvSpPr>
      </xdr:nvSpPr>
      <xdr:spPr bwMode="auto">
        <a:xfrm>
          <a:off x="3581400" y="23990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1661887</xdr:colOff>
      <xdr:row>74</xdr:row>
      <xdr:rowOff>101601</xdr:rowOff>
    </xdr:to>
    <xdr:sp macro="" textlink="">
      <xdr:nvSpPr>
        <xdr:cNvPr id="19341" name="Object 16" hidden="1">
          <a:extLst>
            <a:ext uri="{FF2B5EF4-FFF2-40B4-BE49-F238E27FC236}">
              <a16:creationId xmlns:a16="http://schemas.microsoft.com/office/drawing/2014/main" id="{9DD5BD69-DB6E-3143-A5C0-CA054B67FB6E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42" name="Object 16" hidden="1">
          <a:extLst>
            <a:ext uri="{FF2B5EF4-FFF2-40B4-BE49-F238E27FC236}">
              <a16:creationId xmlns:a16="http://schemas.microsoft.com/office/drawing/2014/main" id="{815E29DB-B71A-1D40-A4DF-862A1902B40F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43" name="Object 16" hidden="1">
          <a:extLst>
            <a:ext uri="{FF2B5EF4-FFF2-40B4-BE49-F238E27FC236}">
              <a16:creationId xmlns:a16="http://schemas.microsoft.com/office/drawing/2014/main" id="{D7F544B7-36FF-9C4D-8476-916345E3215E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114300</xdr:rowOff>
    </xdr:from>
    <xdr:to>
      <xdr:col>4</xdr:col>
      <xdr:colOff>1661887</xdr:colOff>
      <xdr:row>74</xdr:row>
      <xdr:rowOff>101601</xdr:rowOff>
    </xdr:to>
    <xdr:sp macro="" textlink="">
      <xdr:nvSpPr>
        <xdr:cNvPr id="19344" name="Object 16" hidden="1">
          <a:extLst>
            <a:ext uri="{FF2B5EF4-FFF2-40B4-BE49-F238E27FC236}">
              <a16:creationId xmlns:a16="http://schemas.microsoft.com/office/drawing/2014/main" id="{94112DF8-A37B-E44F-91ED-BBC490D92702}"/>
            </a:ext>
          </a:extLst>
        </xdr:cNvPr>
        <xdr:cNvSpPr>
          <a:spLocks noChangeArrowheads="1"/>
        </xdr:cNvSpPr>
      </xdr:nvSpPr>
      <xdr:spPr bwMode="auto">
        <a:xfrm>
          <a:off x="3581400" y="24295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45" name="Object 16" hidden="1">
          <a:extLst>
            <a:ext uri="{FF2B5EF4-FFF2-40B4-BE49-F238E27FC236}">
              <a16:creationId xmlns:a16="http://schemas.microsoft.com/office/drawing/2014/main" id="{FBD2ECB7-2E7E-E945-8922-52F3AAFC1295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73</xdr:row>
      <xdr:rowOff>0</xdr:rowOff>
    </xdr:from>
    <xdr:to>
      <xdr:col>4</xdr:col>
      <xdr:colOff>1661887</xdr:colOff>
      <xdr:row>74</xdr:row>
      <xdr:rowOff>1</xdr:rowOff>
    </xdr:to>
    <xdr:sp macro="" textlink="">
      <xdr:nvSpPr>
        <xdr:cNvPr id="19346" name="Object 16" hidden="1">
          <a:extLst>
            <a:ext uri="{FF2B5EF4-FFF2-40B4-BE49-F238E27FC236}">
              <a16:creationId xmlns:a16="http://schemas.microsoft.com/office/drawing/2014/main" id="{17141FB7-125C-3142-990F-7468D9FCAB28}"/>
            </a:ext>
          </a:extLst>
        </xdr:cNvPr>
        <xdr:cNvSpPr>
          <a:spLocks noChangeArrowheads="1"/>
        </xdr:cNvSpPr>
      </xdr:nvSpPr>
      <xdr:spPr bwMode="auto">
        <a:xfrm>
          <a:off x="3581400" y="24180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347" name="Object 16" hidden="1">
          <a:extLst>
            <a:ext uri="{FF2B5EF4-FFF2-40B4-BE49-F238E27FC236}">
              <a16:creationId xmlns:a16="http://schemas.microsoft.com/office/drawing/2014/main" id="{D5E4B5CC-675B-374D-8D09-7F6B771F9213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348" name="Object 16" hidden="1">
          <a:extLst>
            <a:ext uri="{FF2B5EF4-FFF2-40B4-BE49-F238E27FC236}">
              <a16:creationId xmlns:a16="http://schemas.microsoft.com/office/drawing/2014/main" id="{1DC7221B-5B20-1A4D-B603-6FB8F2316A10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349" name="Object 16" hidden="1">
          <a:extLst>
            <a:ext uri="{FF2B5EF4-FFF2-40B4-BE49-F238E27FC236}">
              <a16:creationId xmlns:a16="http://schemas.microsoft.com/office/drawing/2014/main" id="{5E629BBF-BF87-6C44-85B0-BCCE8D3C5522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571500</xdr:colOff>
      <xdr:row>76</xdr:row>
      <xdr:rowOff>1</xdr:rowOff>
    </xdr:to>
    <xdr:sp macro="" textlink="">
      <xdr:nvSpPr>
        <xdr:cNvPr id="19350" name="Object 16" hidden="1">
          <a:extLst>
            <a:ext uri="{FF2B5EF4-FFF2-40B4-BE49-F238E27FC236}">
              <a16:creationId xmlns:a16="http://schemas.microsoft.com/office/drawing/2014/main" id="{63CC0043-1718-B54E-B21A-07EBE85394FD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1" name="Object 16" hidden="1">
          <a:extLst>
            <a:ext uri="{FF2B5EF4-FFF2-40B4-BE49-F238E27FC236}">
              <a16:creationId xmlns:a16="http://schemas.microsoft.com/office/drawing/2014/main" id="{3109CA61-586D-E246-8EF8-D886A8414E15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2" name="Object 16" hidden="1">
          <a:extLst>
            <a:ext uri="{FF2B5EF4-FFF2-40B4-BE49-F238E27FC236}">
              <a16:creationId xmlns:a16="http://schemas.microsoft.com/office/drawing/2014/main" id="{B80F0D00-1538-DD49-95B4-7239849BBD19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3" name="Object 16" hidden="1">
          <a:extLst>
            <a:ext uri="{FF2B5EF4-FFF2-40B4-BE49-F238E27FC236}">
              <a16:creationId xmlns:a16="http://schemas.microsoft.com/office/drawing/2014/main" id="{F8EC9D66-53F1-1143-A599-9616AF33F88C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4" name="Object 16" hidden="1">
          <a:extLst>
            <a:ext uri="{FF2B5EF4-FFF2-40B4-BE49-F238E27FC236}">
              <a16:creationId xmlns:a16="http://schemas.microsoft.com/office/drawing/2014/main" id="{B0921DD8-A21B-5144-82C8-9C9545CAF3B4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5" name="Object 16" hidden="1">
          <a:extLst>
            <a:ext uri="{FF2B5EF4-FFF2-40B4-BE49-F238E27FC236}">
              <a16:creationId xmlns:a16="http://schemas.microsoft.com/office/drawing/2014/main" id="{85822E7B-EFF4-014D-9591-9536EABD174E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6" name="Object 16" hidden="1">
          <a:extLst>
            <a:ext uri="{FF2B5EF4-FFF2-40B4-BE49-F238E27FC236}">
              <a16:creationId xmlns:a16="http://schemas.microsoft.com/office/drawing/2014/main" id="{1BB3E9BD-F47C-8144-9674-7E4B08D66347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7" name="Object 16" hidden="1">
          <a:extLst>
            <a:ext uri="{FF2B5EF4-FFF2-40B4-BE49-F238E27FC236}">
              <a16:creationId xmlns:a16="http://schemas.microsoft.com/office/drawing/2014/main" id="{CAA54BAB-D21C-CF4A-BFB0-EEEFDE21A8BC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58" name="Object 16" hidden="1">
          <a:extLst>
            <a:ext uri="{FF2B5EF4-FFF2-40B4-BE49-F238E27FC236}">
              <a16:creationId xmlns:a16="http://schemas.microsoft.com/office/drawing/2014/main" id="{7E981A04-8E0B-8745-AE41-BEF16B6317F0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1661887</xdr:colOff>
      <xdr:row>76</xdr:row>
      <xdr:rowOff>114301</xdr:rowOff>
    </xdr:to>
    <xdr:sp macro="" textlink="">
      <xdr:nvSpPr>
        <xdr:cNvPr id="19359" name="Object 16" hidden="1">
          <a:extLst>
            <a:ext uri="{FF2B5EF4-FFF2-40B4-BE49-F238E27FC236}">
              <a16:creationId xmlns:a16="http://schemas.microsoft.com/office/drawing/2014/main" id="{129A1925-2FC2-D647-90EB-38D675E5B4EE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1661887</xdr:colOff>
      <xdr:row>76</xdr:row>
      <xdr:rowOff>12701</xdr:rowOff>
    </xdr:to>
    <xdr:sp macro="" textlink="">
      <xdr:nvSpPr>
        <xdr:cNvPr id="19360" name="Object 16" hidden="1">
          <a:extLst>
            <a:ext uri="{FF2B5EF4-FFF2-40B4-BE49-F238E27FC236}">
              <a16:creationId xmlns:a16="http://schemas.microsoft.com/office/drawing/2014/main" id="{94BA0BB6-EE76-A241-AF1C-04C2248E38FF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274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1661887</xdr:colOff>
      <xdr:row>76</xdr:row>
      <xdr:rowOff>1</xdr:rowOff>
    </xdr:to>
    <xdr:sp macro="" textlink="">
      <xdr:nvSpPr>
        <xdr:cNvPr id="19361" name="Object 16" hidden="1">
          <a:extLst>
            <a:ext uri="{FF2B5EF4-FFF2-40B4-BE49-F238E27FC236}">
              <a16:creationId xmlns:a16="http://schemas.microsoft.com/office/drawing/2014/main" id="{863BFC32-63AE-F440-A133-DF9E913B9D06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75</xdr:row>
      <xdr:rowOff>0</xdr:rowOff>
    </xdr:from>
    <xdr:to>
      <xdr:col>2</xdr:col>
      <xdr:colOff>1066800</xdr:colOff>
      <xdr:row>76</xdr:row>
      <xdr:rowOff>12701</xdr:rowOff>
    </xdr:to>
    <xdr:sp macro="" textlink="">
      <xdr:nvSpPr>
        <xdr:cNvPr id="19362" name="Object 16" hidden="1">
          <a:extLst>
            <a:ext uri="{FF2B5EF4-FFF2-40B4-BE49-F238E27FC236}">
              <a16:creationId xmlns:a16="http://schemas.microsoft.com/office/drawing/2014/main" id="{3AAE43C9-A3A0-BD4D-B29F-76A35842C2B6}"/>
            </a:ext>
          </a:extLst>
        </xdr:cNvPr>
        <xdr:cNvSpPr>
          <a:spLocks noChangeArrowheads="1"/>
        </xdr:cNvSpPr>
      </xdr:nvSpPr>
      <xdr:spPr bwMode="auto">
        <a:xfrm>
          <a:off x="457200" y="24561800"/>
          <a:ext cx="1066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75</xdr:row>
      <xdr:rowOff>0</xdr:rowOff>
    </xdr:from>
    <xdr:to>
      <xdr:col>2</xdr:col>
      <xdr:colOff>1066800</xdr:colOff>
      <xdr:row>76</xdr:row>
      <xdr:rowOff>1</xdr:rowOff>
    </xdr:to>
    <xdr:sp macro="" textlink="">
      <xdr:nvSpPr>
        <xdr:cNvPr id="19363" name="Object 16" hidden="1">
          <a:extLst>
            <a:ext uri="{FF2B5EF4-FFF2-40B4-BE49-F238E27FC236}">
              <a16:creationId xmlns:a16="http://schemas.microsoft.com/office/drawing/2014/main" id="{87F26728-3B9A-004C-9A30-97EFE1CF7FE2}"/>
            </a:ext>
          </a:extLst>
        </xdr:cNvPr>
        <xdr:cNvSpPr>
          <a:spLocks noChangeArrowheads="1"/>
        </xdr:cNvSpPr>
      </xdr:nvSpPr>
      <xdr:spPr bwMode="auto">
        <a:xfrm>
          <a:off x="457200" y="24561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64" name="Object 16" hidden="1">
          <a:extLst>
            <a:ext uri="{FF2B5EF4-FFF2-40B4-BE49-F238E27FC236}">
              <a16:creationId xmlns:a16="http://schemas.microsoft.com/office/drawing/2014/main" id="{17FE3D3F-ABAF-AF41-8CBD-73650FEC48E7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65" name="Object 16" hidden="1">
          <a:extLst>
            <a:ext uri="{FF2B5EF4-FFF2-40B4-BE49-F238E27FC236}">
              <a16:creationId xmlns:a16="http://schemas.microsoft.com/office/drawing/2014/main" id="{B89C8DC7-CF76-3D47-8AE7-852B2D6DB55D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66" name="Object 16" hidden="1">
          <a:extLst>
            <a:ext uri="{FF2B5EF4-FFF2-40B4-BE49-F238E27FC236}">
              <a16:creationId xmlns:a16="http://schemas.microsoft.com/office/drawing/2014/main" id="{C63D74CF-0A38-EE49-839F-99198C98551D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571500</xdr:colOff>
      <xdr:row>76</xdr:row>
      <xdr:rowOff>101601</xdr:rowOff>
    </xdr:to>
    <xdr:sp macro="" textlink="">
      <xdr:nvSpPr>
        <xdr:cNvPr id="19367" name="Object 16" hidden="1">
          <a:extLst>
            <a:ext uri="{FF2B5EF4-FFF2-40B4-BE49-F238E27FC236}">
              <a16:creationId xmlns:a16="http://schemas.microsoft.com/office/drawing/2014/main" id="{DCC5062D-9809-EE49-B084-5968C2178888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11684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1661887</xdr:colOff>
      <xdr:row>76</xdr:row>
      <xdr:rowOff>114301</xdr:rowOff>
    </xdr:to>
    <xdr:sp macro="" textlink="">
      <xdr:nvSpPr>
        <xdr:cNvPr id="19368" name="Object 16" hidden="1">
          <a:extLst>
            <a:ext uri="{FF2B5EF4-FFF2-40B4-BE49-F238E27FC236}">
              <a16:creationId xmlns:a16="http://schemas.microsoft.com/office/drawing/2014/main" id="{E7E29302-1888-244E-8B9A-40D7181046DE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69" name="Object 16" hidden="1">
          <a:extLst>
            <a:ext uri="{FF2B5EF4-FFF2-40B4-BE49-F238E27FC236}">
              <a16:creationId xmlns:a16="http://schemas.microsoft.com/office/drawing/2014/main" id="{08E6766D-45FB-2748-8F11-C407791DC44A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70" name="Object 16" hidden="1">
          <a:extLst>
            <a:ext uri="{FF2B5EF4-FFF2-40B4-BE49-F238E27FC236}">
              <a16:creationId xmlns:a16="http://schemas.microsoft.com/office/drawing/2014/main" id="{4F33AD24-DDE0-0842-A2D0-3F3564F5CEBA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71" name="Object 16" hidden="1">
          <a:extLst>
            <a:ext uri="{FF2B5EF4-FFF2-40B4-BE49-F238E27FC236}">
              <a16:creationId xmlns:a16="http://schemas.microsoft.com/office/drawing/2014/main" id="{8E79D77C-6F69-2B4C-9643-D4BE55F60CAB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72" name="Object 16" hidden="1">
          <a:extLst>
            <a:ext uri="{FF2B5EF4-FFF2-40B4-BE49-F238E27FC236}">
              <a16:creationId xmlns:a16="http://schemas.microsoft.com/office/drawing/2014/main" id="{B442338A-8E46-B54C-ABA8-469F19B1F07F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1661887</xdr:colOff>
      <xdr:row>75</xdr:row>
      <xdr:rowOff>101599</xdr:rowOff>
    </xdr:to>
    <xdr:sp macro="" textlink="">
      <xdr:nvSpPr>
        <xdr:cNvPr id="19373" name="Object 16" hidden="1">
          <a:extLst>
            <a:ext uri="{FF2B5EF4-FFF2-40B4-BE49-F238E27FC236}">
              <a16:creationId xmlns:a16="http://schemas.microsoft.com/office/drawing/2014/main" id="{3E774F26-7107-7B46-B455-521658D6325A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0</xdr:rowOff>
    </xdr:from>
    <xdr:to>
      <xdr:col>4</xdr:col>
      <xdr:colOff>1661887</xdr:colOff>
      <xdr:row>74</xdr:row>
      <xdr:rowOff>186871</xdr:rowOff>
    </xdr:to>
    <xdr:sp macro="" textlink="">
      <xdr:nvSpPr>
        <xdr:cNvPr id="19374" name="Object 16" hidden="1">
          <a:extLst>
            <a:ext uri="{FF2B5EF4-FFF2-40B4-BE49-F238E27FC236}">
              <a16:creationId xmlns:a16="http://schemas.microsoft.com/office/drawing/2014/main" id="{3665EBD1-7080-B241-B171-3D500E6B4570}"/>
            </a:ext>
          </a:extLst>
        </xdr:cNvPr>
        <xdr:cNvSpPr>
          <a:spLocks noChangeArrowheads="1"/>
        </xdr:cNvSpPr>
      </xdr:nvSpPr>
      <xdr:spPr bwMode="auto">
        <a:xfrm>
          <a:off x="3581400" y="24371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0</xdr:rowOff>
    </xdr:from>
    <xdr:to>
      <xdr:col>4</xdr:col>
      <xdr:colOff>1661887</xdr:colOff>
      <xdr:row>74</xdr:row>
      <xdr:rowOff>186871</xdr:rowOff>
    </xdr:to>
    <xdr:sp macro="" textlink="">
      <xdr:nvSpPr>
        <xdr:cNvPr id="19375" name="Object 16" hidden="1">
          <a:extLst>
            <a:ext uri="{FF2B5EF4-FFF2-40B4-BE49-F238E27FC236}">
              <a16:creationId xmlns:a16="http://schemas.microsoft.com/office/drawing/2014/main" id="{03A26A9D-68F4-B049-9A4C-F32C2FF92C0C}"/>
            </a:ext>
          </a:extLst>
        </xdr:cNvPr>
        <xdr:cNvSpPr>
          <a:spLocks noChangeArrowheads="1"/>
        </xdr:cNvSpPr>
      </xdr:nvSpPr>
      <xdr:spPr bwMode="auto">
        <a:xfrm>
          <a:off x="3581400" y="24371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74</xdr:row>
      <xdr:rowOff>0</xdr:rowOff>
    </xdr:from>
    <xdr:to>
      <xdr:col>2</xdr:col>
      <xdr:colOff>1066800</xdr:colOff>
      <xdr:row>74</xdr:row>
      <xdr:rowOff>186871</xdr:rowOff>
    </xdr:to>
    <xdr:sp macro="" textlink="">
      <xdr:nvSpPr>
        <xdr:cNvPr id="19376" name="Object 16" hidden="1">
          <a:extLst>
            <a:ext uri="{FF2B5EF4-FFF2-40B4-BE49-F238E27FC236}">
              <a16:creationId xmlns:a16="http://schemas.microsoft.com/office/drawing/2014/main" id="{F6FDCBB2-9855-8045-A960-A0A6C42161FC}"/>
            </a:ext>
          </a:extLst>
        </xdr:cNvPr>
        <xdr:cNvSpPr>
          <a:spLocks noChangeArrowheads="1"/>
        </xdr:cNvSpPr>
      </xdr:nvSpPr>
      <xdr:spPr bwMode="auto">
        <a:xfrm>
          <a:off x="457200" y="24371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74</xdr:row>
      <xdr:rowOff>0</xdr:rowOff>
    </xdr:from>
    <xdr:to>
      <xdr:col>2</xdr:col>
      <xdr:colOff>1066800</xdr:colOff>
      <xdr:row>74</xdr:row>
      <xdr:rowOff>186871</xdr:rowOff>
    </xdr:to>
    <xdr:sp macro="" textlink="">
      <xdr:nvSpPr>
        <xdr:cNvPr id="19377" name="Object 16" hidden="1">
          <a:extLst>
            <a:ext uri="{FF2B5EF4-FFF2-40B4-BE49-F238E27FC236}">
              <a16:creationId xmlns:a16="http://schemas.microsoft.com/office/drawing/2014/main" id="{9B6870C1-0BDF-AC4B-8175-99572C3654C3}"/>
            </a:ext>
          </a:extLst>
        </xdr:cNvPr>
        <xdr:cNvSpPr>
          <a:spLocks noChangeArrowheads="1"/>
        </xdr:cNvSpPr>
      </xdr:nvSpPr>
      <xdr:spPr bwMode="auto">
        <a:xfrm>
          <a:off x="457200" y="24371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78" name="Object 16" hidden="1">
          <a:extLst>
            <a:ext uri="{FF2B5EF4-FFF2-40B4-BE49-F238E27FC236}">
              <a16:creationId xmlns:a16="http://schemas.microsoft.com/office/drawing/2014/main" id="{871E91FC-6815-4541-B0C9-C8D0D87C42A2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79" name="Object 16" hidden="1">
          <a:extLst>
            <a:ext uri="{FF2B5EF4-FFF2-40B4-BE49-F238E27FC236}">
              <a16:creationId xmlns:a16="http://schemas.microsoft.com/office/drawing/2014/main" id="{9ED6CD17-A537-D247-AD4B-A75A534107F3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80" name="Object 16" hidden="1">
          <a:extLst>
            <a:ext uri="{FF2B5EF4-FFF2-40B4-BE49-F238E27FC236}">
              <a16:creationId xmlns:a16="http://schemas.microsoft.com/office/drawing/2014/main" id="{D2240BEF-638F-5243-BBFC-94D4815E56BB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571500</xdr:colOff>
      <xdr:row>75</xdr:row>
      <xdr:rowOff>88899</xdr:rowOff>
    </xdr:to>
    <xdr:sp macro="" textlink="">
      <xdr:nvSpPr>
        <xdr:cNvPr id="19381" name="Object 16" hidden="1">
          <a:extLst>
            <a:ext uri="{FF2B5EF4-FFF2-40B4-BE49-F238E27FC236}">
              <a16:creationId xmlns:a16="http://schemas.microsoft.com/office/drawing/2014/main" id="{1CF65F69-3588-FA4F-A5A6-80826D205274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74</xdr:row>
      <xdr:rowOff>114300</xdr:rowOff>
    </xdr:from>
    <xdr:to>
      <xdr:col>4</xdr:col>
      <xdr:colOff>1661887</xdr:colOff>
      <xdr:row>75</xdr:row>
      <xdr:rowOff>101599</xdr:rowOff>
    </xdr:to>
    <xdr:sp macro="" textlink="">
      <xdr:nvSpPr>
        <xdr:cNvPr id="19382" name="Object 16" hidden="1">
          <a:extLst>
            <a:ext uri="{FF2B5EF4-FFF2-40B4-BE49-F238E27FC236}">
              <a16:creationId xmlns:a16="http://schemas.microsoft.com/office/drawing/2014/main" id="{01C380F0-51DA-6A49-90C0-A4DC96E6C57F}"/>
            </a:ext>
          </a:extLst>
        </xdr:cNvPr>
        <xdr:cNvSpPr>
          <a:spLocks noChangeArrowheads="1"/>
        </xdr:cNvSpPr>
      </xdr:nvSpPr>
      <xdr:spPr bwMode="auto">
        <a:xfrm>
          <a:off x="3581400" y="24485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75</xdr:row>
      <xdr:rowOff>0</xdr:rowOff>
    </xdr:from>
    <xdr:to>
      <xdr:col>2</xdr:col>
      <xdr:colOff>1066800</xdr:colOff>
      <xdr:row>76</xdr:row>
      <xdr:rowOff>12701</xdr:rowOff>
    </xdr:to>
    <xdr:sp macro="" textlink="">
      <xdr:nvSpPr>
        <xdr:cNvPr id="19383" name="Object 16" hidden="1">
          <a:extLst>
            <a:ext uri="{FF2B5EF4-FFF2-40B4-BE49-F238E27FC236}">
              <a16:creationId xmlns:a16="http://schemas.microsoft.com/office/drawing/2014/main" id="{EC031CAE-B215-2443-AFC1-6CF551388713}"/>
            </a:ext>
          </a:extLst>
        </xdr:cNvPr>
        <xdr:cNvSpPr>
          <a:spLocks noChangeArrowheads="1"/>
        </xdr:cNvSpPr>
      </xdr:nvSpPr>
      <xdr:spPr bwMode="auto">
        <a:xfrm>
          <a:off x="457200" y="24561800"/>
          <a:ext cx="1066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75</xdr:row>
      <xdr:rowOff>0</xdr:rowOff>
    </xdr:from>
    <xdr:to>
      <xdr:col>2</xdr:col>
      <xdr:colOff>1066800</xdr:colOff>
      <xdr:row>76</xdr:row>
      <xdr:rowOff>1</xdr:rowOff>
    </xdr:to>
    <xdr:sp macro="" textlink="">
      <xdr:nvSpPr>
        <xdr:cNvPr id="19384" name="Object 16" hidden="1">
          <a:extLst>
            <a:ext uri="{FF2B5EF4-FFF2-40B4-BE49-F238E27FC236}">
              <a16:creationId xmlns:a16="http://schemas.microsoft.com/office/drawing/2014/main" id="{1106AFB8-881A-1643-BFD5-D88E7B7094AD}"/>
            </a:ext>
          </a:extLst>
        </xdr:cNvPr>
        <xdr:cNvSpPr>
          <a:spLocks noChangeArrowheads="1"/>
        </xdr:cNvSpPr>
      </xdr:nvSpPr>
      <xdr:spPr bwMode="auto">
        <a:xfrm>
          <a:off x="457200" y="24561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1661887</xdr:colOff>
      <xdr:row>76</xdr:row>
      <xdr:rowOff>114301</xdr:rowOff>
    </xdr:to>
    <xdr:sp macro="" textlink="">
      <xdr:nvSpPr>
        <xdr:cNvPr id="19385" name="Object 16" hidden="1">
          <a:extLst>
            <a:ext uri="{FF2B5EF4-FFF2-40B4-BE49-F238E27FC236}">
              <a16:creationId xmlns:a16="http://schemas.microsoft.com/office/drawing/2014/main" id="{8187C7D7-67A3-BE4C-ABCE-7CECA1ED53A2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1661887</xdr:colOff>
      <xdr:row>76</xdr:row>
      <xdr:rowOff>12701</xdr:rowOff>
    </xdr:to>
    <xdr:sp macro="" textlink="">
      <xdr:nvSpPr>
        <xdr:cNvPr id="19386" name="Object 16" hidden="1">
          <a:extLst>
            <a:ext uri="{FF2B5EF4-FFF2-40B4-BE49-F238E27FC236}">
              <a16:creationId xmlns:a16="http://schemas.microsoft.com/office/drawing/2014/main" id="{68527F0C-7D2D-9A44-B63A-66914202A0AC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274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1661887</xdr:colOff>
      <xdr:row>76</xdr:row>
      <xdr:rowOff>1</xdr:rowOff>
    </xdr:to>
    <xdr:sp macro="" textlink="">
      <xdr:nvSpPr>
        <xdr:cNvPr id="19387" name="Object 16" hidden="1">
          <a:extLst>
            <a:ext uri="{FF2B5EF4-FFF2-40B4-BE49-F238E27FC236}">
              <a16:creationId xmlns:a16="http://schemas.microsoft.com/office/drawing/2014/main" id="{0E85979E-4717-AA43-8287-E0D8FE470B5E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1661887</xdr:colOff>
      <xdr:row>76</xdr:row>
      <xdr:rowOff>114301</xdr:rowOff>
    </xdr:to>
    <xdr:sp macro="" textlink="">
      <xdr:nvSpPr>
        <xdr:cNvPr id="19388" name="Object 16" hidden="1">
          <a:extLst>
            <a:ext uri="{FF2B5EF4-FFF2-40B4-BE49-F238E27FC236}">
              <a16:creationId xmlns:a16="http://schemas.microsoft.com/office/drawing/2014/main" id="{67D8A44D-2D1C-FA4B-B1D0-B7EDA004312C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1661887</xdr:colOff>
      <xdr:row>76</xdr:row>
      <xdr:rowOff>114301</xdr:rowOff>
    </xdr:to>
    <xdr:sp macro="" textlink="">
      <xdr:nvSpPr>
        <xdr:cNvPr id="19389" name="Object 16" hidden="1">
          <a:extLst>
            <a:ext uri="{FF2B5EF4-FFF2-40B4-BE49-F238E27FC236}">
              <a16:creationId xmlns:a16="http://schemas.microsoft.com/office/drawing/2014/main" id="{62BC7EF0-95BB-AA4E-8B0D-36FB7A6A1D87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1661887</xdr:colOff>
      <xdr:row>76</xdr:row>
      <xdr:rowOff>12701</xdr:rowOff>
    </xdr:to>
    <xdr:sp macro="" textlink="">
      <xdr:nvSpPr>
        <xdr:cNvPr id="19390" name="Object 16" hidden="1">
          <a:extLst>
            <a:ext uri="{FF2B5EF4-FFF2-40B4-BE49-F238E27FC236}">
              <a16:creationId xmlns:a16="http://schemas.microsoft.com/office/drawing/2014/main" id="{512610B9-1818-4F41-AC8A-B00D0689DA86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27432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0</xdr:rowOff>
    </xdr:from>
    <xdr:to>
      <xdr:col>4</xdr:col>
      <xdr:colOff>1661887</xdr:colOff>
      <xdr:row>76</xdr:row>
      <xdr:rowOff>1</xdr:rowOff>
    </xdr:to>
    <xdr:sp macro="" textlink="">
      <xdr:nvSpPr>
        <xdr:cNvPr id="19391" name="Object 16" hidden="1">
          <a:extLst>
            <a:ext uri="{FF2B5EF4-FFF2-40B4-BE49-F238E27FC236}">
              <a16:creationId xmlns:a16="http://schemas.microsoft.com/office/drawing/2014/main" id="{2F38395E-FF80-0542-9E92-2296F6D6A6EB}"/>
            </a:ext>
          </a:extLst>
        </xdr:cNvPr>
        <xdr:cNvSpPr>
          <a:spLocks noChangeArrowheads="1"/>
        </xdr:cNvSpPr>
      </xdr:nvSpPr>
      <xdr:spPr bwMode="auto">
        <a:xfrm>
          <a:off x="3581400" y="24561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75</xdr:row>
      <xdr:rowOff>114300</xdr:rowOff>
    </xdr:from>
    <xdr:to>
      <xdr:col>4</xdr:col>
      <xdr:colOff>1661887</xdr:colOff>
      <xdr:row>76</xdr:row>
      <xdr:rowOff>114301</xdr:rowOff>
    </xdr:to>
    <xdr:sp macro="" textlink="">
      <xdr:nvSpPr>
        <xdr:cNvPr id="19392" name="Object 16" hidden="1">
          <a:extLst>
            <a:ext uri="{FF2B5EF4-FFF2-40B4-BE49-F238E27FC236}">
              <a16:creationId xmlns:a16="http://schemas.microsoft.com/office/drawing/2014/main" id="{3D0FF98B-93E4-E743-9326-0375DF3FC2C7}"/>
            </a:ext>
          </a:extLst>
        </xdr:cNvPr>
        <xdr:cNvSpPr>
          <a:spLocks noChangeArrowheads="1"/>
        </xdr:cNvSpPr>
      </xdr:nvSpPr>
      <xdr:spPr bwMode="auto">
        <a:xfrm>
          <a:off x="3581400" y="246761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0</xdr:rowOff>
    </xdr:from>
    <xdr:to>
      <xdr:col>4</xdr:col>
      <xdr:colOff>571500</xdr:colOff>
      <xdr:row>25</xdr:row>
      <xdr:rowOff>266700</xdr:rowOff>
    </xdr:to>
    <xdr:sp macro="" textlink="">
      <xdr:nvSpPr>
        <xdr:cNvPr id="19393" name="Object 16" hidden="1">
          <a:extLst>
            <a:ext uri="{FF2B5EF4-FFF2-40B4-BE49-F238E27FC236}">
              <a16:creationId xmlns:a16="http://schemas.microsoft.com/office/drawing/2014/main" id="{C234C63E-0BA1-9945-B04C-CCDE476D5716}"/>
            </a:ext>
          </a:extLst>
        </xdr:cNvPr>
        <xdr:cNvSpPr>
          <a:spLocks noChangeArrowheads="1"/>
        </xdr:cNvSpPr>
      </xdr:nvSpPr>
      <xdr:spPr bwMode="auto">
        <a:xfrm>
          <a:off x="3581400" y="89535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26</xdr:row>
      <xdr:rowOff>114300</xdr:rowOff>
    </xdr:from>
    <xdr:to>
      <xdr:col>4</xdr:col>
      <xdr:colOff>571500</xdr:colOff>
      <xdr:row>27</xdr:row>
      <xdr:rowOff>63500</xdr:rowOff>
    </xdr:to>
    <xdr:sp macro="" textlink="">
      <xdr:nvSpPr>
        <xdr:cNvPr id="19394" name="Object 16" hidden="1">
          <a:extLst>
            <a:ext uri="{FF2B5EF4-FFF2-40B4-BE49-F238E27FC236}">
              <a16:creationId xmlns:a16="http://schemas.microsoft.com/office/drawing/2014/main" id="{62DD9DC0-F623-0E47-8E58-D9C9DD6970F1}"/>
            </a:ext>
          </a:extLst>
        </xdr:cNvPr>
        <xdr:cNvSpPr>
          <a:spLocks noChangeArrowheads="1"/>
        </xdr:cNvSpPr>
      </xdr:nvSpPr>
      <xdr:spPr bwMode="auto">
        <a:xfrm>
          <a:off x="3581400" y="9410700"/>
          <a:ext cx="11684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25</xdr:row>
      <xdr:rowOff>0</xdr:rowOff>
    </xdr:from>
    <xdr:to>
      <xdr:col>4</xdr:col>
      <xdr:colOff>571500</xdr:colOff>
      <xdr:row>25</xdr:row>
      <xdr:rowOff>241300</xdr:rowOff>
    </xdr:to>
    <xdr:sp macro="" textlink="">
      <xdr:nvSpPr>
        <xdr:cNvPr id="19395" name="Object 16" hidden="1">
          <a:extLst>
            <a:ext uri="{FF2B5EF4-FFF2-40B4-BE49-F238E27FC236}">
              <a16:creationId xmlns:a16="http://schemas.microsoft.com/office/drawing/2014/main" id="{FBE4A161-8791-C344-BFFF-FC58D2717AB8}"/>
            </a:ext>
          </a:extLst>
        </xdr:cNvPr>
        <xdr:cNvSpPr>
          <a:spLocks noChangeArrowheads="1"/>
        </xdr:cNvSpPr>
      </xdr:nvSpPr>
      <xdr:spPr bwMode="auto">
        <a:xfrm>
          <a:off x="3581400" y="89535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114300</xdr:rowOff>
    </xdr:from>
    <xdr:to>
      <xdr:col>4</xdr:col>
      <xdr:colOff>571500</xdr:colOff>
      <xdr:row>28</xdr:row>
      <xdr:rowOff>282575</xdr:rowOff>
    </xdr:to>
    <xdr:sp macro="" textlink="">
      <xdr:nvSpPr>
        <xdr:cNvPr id="19396" name="Object 16" hidden="1">
          <a:extLst>
            <a:ext uri="{FF2B5EF4-FFF2-40B4-BE49-F238E27FC236}">
              <a16:creationId xmlns:a16="http://schemas.microsoft.com/office/drawing/2014/main" id="{277A2237-D076-9547-879C-A6C49AE515D3}"/>
            </a:ext>
          </a:extLst>
        </xdr:cNvPr>
        <xdr:cNvSpPr>
          <a:spLocks noChangeArrowheads="1"/>
        </xdr:cNvSpPr>
      </xdr:nvSpPr>
      <xdr:spPr bwMode="auto">
        <a:xfrm>
          <a:off x="3581400" y="97536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114300</xdr:rowOff>
    </xdr:from>
    <xdr:to>
      <xdr:col>4</xdr:col>
      <xdr:colOff>571500</xdr:colOff>
      <xdr:row>28</xdr:row>
      <xdr:rowOff>282575</xdr:rowOff>
    </xdr:to>
    <xdr:sp macro="" textlink="">
      <xdr:nvSpPr>
        <xdr:cNvPr id="19397" name="Object 16" hidden="1">
          <a:extLst>
            <a:ext uri="{FF2B5EF4-FFF2-40B4-BE49-F238E27FC236}">
              <a16:creationId xmlns:a16="http://schemas.microsoft.com/office/drawing/2014/main" id="{02BEBE7B-B2EA-7A4C-B8CD-E3E571D4504B}"/>
            </a:ext>
          </a:extLst>
        </xdr:cNvPr>
        <xdr:cNvSpPr>
          <a:spLocks noChangeArrowheads="1"/>
        </xdr:cNvSpPr>
      </xdr:nvSpPr>
      <xdr:spPr bwMode="auto">
        <a:xfrm>
          <a:off x="3581400" y="97536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114300</xdr:rowOff>
    </xdr:from>
    <xdr:to>
      <xdr:col>4</xdr:col>
      <xdr:colOff>571500</xdr:colOff>
      <xdr:row>28</xdr:row>
      <xdr:rowOff>282575</xdr:rowOff>
    </xdr:to>
    <xdr:sp macro="" textlink="">
      <xdr:nvSpPr>
        <xdr:cNvPr id="19398" name="Object 16" hidden="1">
          <a:extLst>
            <a:ext uri="{FF2B5EF4-FFF2-40B4-BE49-F238E27FC236}">
              <a16:creationId xmlns:a16="http://schemas.microsoft.com/office/drawing/2014/main" id="{996B3AB5-4FB0-C647-B2A3-AA65DE07D35B}"/>
            </a:ext>
          </a:extLst>
        </xdr:cNvPr>
        <xdr:cNvSpPr>
          <a:spLocks noChangeArrowheads="1"/>
        </xdr:cNvSpPr>
      </xdr:nvSpPr>
      <xdr:spPr bwMode="auto">
        <a:xfrm>
          <a:off x="3581400" y="97536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27</xdr:row>
      <xdr:rowOff>114300</xdr:rowOff>
    </xdr:from>
    <xdr:to>
      <xdr:col>4</xdr:col>
      <xdr:colOff>571500</xdr:colOff>
      <xdr:row>28</xdr:row>
      <xdr:rowOff>282575</xdr:rowOff>
    </xdr:to>
    <xdr:sp macro="" textlink="">
      <xdr:nvSpPr>
        <xdr:cNvPr id="19399" name="Object 16" hidden="1">
          <a:extLst>
            <a:ext uri="{FF2B5EF4-FFF2-40B4-BE49-F238E27FC236}">
              <a16:creationId xmlns:a16="http://schemas.microsoft.com/office/drawing/2014/main" id="{510C26F3-0EFD-7A4E-A474-A82A8A7FE730}"/>
            </a:ext>
          </a:extLst>
        </xdr:cNvPr>
        <xdr:cNvSpPr>
          <a:spLocks noChangeArrowheads="1"/>
        </xdr:cNvSpPr>
      </xdr:nvSpPr>
      <xdr:spPr bwMode="auto">
        <a:xfrm>
          <a:off x="3581400" y="97536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00" name="Object 16" hidden="1">
          <a:extLst>
            <a:ext uri="{FF2B5EF4-FFF2-40B4-BE49-F238E27FC236}">
              <a16:creationId xmlns:a16="http://schemas.microsoft.com/office/drawing/2014/main" id="{28365A1A-4E91-594D-B129-CBBF2DF654E6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01" name="Object 16" hidden="1">
          <a:extLst>
            <a:ext uri="{FF2B5EF4-FFF2-40B4-BE49-F238E27FC236}">
              <a16:creationId xmlns:a16="http://schemas.microsoft.com/office/drawing/2014/main" id="{7C3C159D-DBD8-BA49-9BAC-E9C409B4E7C2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02" name="Object 16" hidden="1">
          <a:extLst>
            <a:ext uri="{FF2B5EF4-FFF2-40B4-BE49-F238E27FC236}">
              <a16:creationId xmlns:a16="http://schemas.microsoft.com/office/drawing/2014/main" id="{51D5DA6B-4C7E-E645-9C37-B13CCB7151C1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03" name="Object 16" hidden="1">
          <a:extLst>
            <a:ext uri="{FF2B5EF4-FFF2-40B4-BE49-F238E27FC236}">
              <a16:creationId xmlns:a16="http://schemas.microsoft.com/office/drawing/2014/main" id="{A75F1595-BB79-6A40-B837-CE217C992B3A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558800</xdr:colOff>
      <xdr:row>29</xdr:row>
      <xdr:rowOff>469900</xdr:rowOff>
    </xdr:to>
    <xdr:sp macro="" textlink="">
      <xdr:nvSpPr>
        <xdr:cNvPr id="19404" name="Object 16" hidden="1">
          <a:extLst>
            <a:ext uri="{FF2B5EF4-FFF2-40B4-BE49-F238E27FC236}">
              <a16:creationId xmlns:a16="http://schemas.microsoft.com/office/drawing/2014/main" id="{8185F37B-29BC-FF4F-BB83-0A61732B0946}"/>
            </a:ext>
          </a:extLst>
        </xdr:cNvPr>
        <xdr:cNvSpPr>
          <a:spLocks noChangeArrowheads="1"/>
        </xdr:cNvSpPr>
      </xdr:nvSpPr>
      <xdr:spPr bwMode="auto">
        <a:xfrm>
          <a:off x="3581400" y="10350500"/>
          <a:ext cx="1155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571500</xdr:colOff>
      <xdr:row>29</xdr:row>
      <xdr:rowOff>444500</xdr:rowOff>
    </xdr:to>
    <xdr:sp macro="" textlink="">
      <xdr:nvSpPr>
        <xdr:cNvPr id="19405" name="Object 16" hidden="1">
          <a:extLst>
            <a:ext uri="{FF2B5EF4-FFF2-40B4-BE49-F238E27FC236}">
              <a16:creationId xmlns:a16="http://schemas.microsoft.com/office/drawing/2014/main" id="{5C1CD18C-3D87-BD4B-B84D-05EE446AEF0F}"/>
            </a:ext>
          </a:extLst>
        </xdr:cNvPr>
        <xdr:cNvSpPr>
          <a:spLocks noChangeArrowheads="1"/>
        </xdr:cNvSpPr>
      </xdr:nvSpPr>
      <xdr:spPr bwMode="auto">
        <a:xfrm>
          <a:off x="3581400" y="10350500"/>
          <a:ext cx="11684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571500</xdr:colOff>
      <xdr:row>29</xdr:row>
      <xdr:rowOff>444500</xdr:rowOff>
    </xdr:to>
    <xdr:sp macro="" textlink="">
      <xdr:nvSpPr>
        <xdr:cNvPr id="19406" name="Object 16" hidden="1">
          <a:extLst>
            <a:ext uri="{FF2B5EF4-FFF2-40B4-BE49-F238E27FC236}">
              <a16:creationId xmlns:a16="http://schemas.microsoft.com/office/drawing/2014/main" id="{E4075536-E580-2B4E-8363-B3A078623A74}"/>
            </a:ext>
          </a:extLst>
        </xdr:cNvPr>
        <xdr:cNvSpPr>
          <a:spLocks noChangeArrowheads="1"/>
        </xdr:cNvSpPr>
      </xdr:nvSpPr>
      <xdr:spPr bwMode="auto">
        <a:xfrm>
          <a:off x="3581400" y="10350500"/>
          <a:ext cx="11684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571500</xdr:colOff>
      <xdr:row>29</xdr:row>
      <xdr:rowOff>444500</xdr:rowOff>
    </xdr:to>
    <xdr:sp macro="" textlink="">
      <xdr:nvSpPr>
        <xdr:cNvPr id="19407" name="Object 16" hidden="1">
          <a:extLst>
            <a:ext uri="{FF2B5EF4-FFF2-40B4-BE49-F238E27FC236}">
              <a16:creationId xmlns:a16="http://schemas.microsoft.com/office/drawing/2014/main" id="{49C0004E-4F0C-4F46-A2EA-516348F11330}"/>
            </a:ext>
          </a:extLst>
        </xdr:cNvPr>
        <xdr:cNvSpPr>
          <a:spLocks noChangeArrowheads="1"/>
        </xdr:cNvSpPr>
      </xdr:nvSpPr>
      <xdr:spPr bwMode="auto">
        <a:xfrm>
          <a:off x="3581400" y="10350500"/>
          <a:ext cx="11684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29</xdr:row>
      <xdr:rowOff>0</xdr:rowOff>
    </xdr:from>
    <xdr:to>
      <xdr:col>4</xdr:col>
      <xdr:colOff>571500</xdr:colOff>
      <xdr:row>29</xdr:row>
      <xdr:rowOff>444500</xdr:rowOff>
    </xdr:to>
    <xdr:sp macro="" textlink="">
      <xdr:nvSpPr>
        <xdr:cNvPr id="19408" name="Object 16" hidden="1">
          <a:extLst>
            <a:ext uri="{FF2B5EF4-FFF2-40B4-BE49-F238E27FC236}">
              <a16:creationId xmlns:a16="http://schemas.microsoft.com/office/drawing/2014/main" id="{900841FC-8492-2F47-BB2F-E4086D130362}"/>
            </a:ext>
          </a:extLst>
        </xdr:cNvPr>
        <xdr:cNvSpPr>
          <a:spLocks noChangeArrowheads="1"/>
        </xdr:cNvSpPr>
      </xdr:nvSpPr>
      <xdr:spPr bwMode="auto">
        <a:xfrm>
          <a:off x="3581400" y="10350500"/>
          <a:ext cx="11684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25</xdr:row>
      <xdr:rowOff>0</xdr:rowOff>
    </xdr:from>
    <xdr:to>
      <xdr:col>2</xdr:col>
      <xdr:colOff>1066800</xdr:colOff>
      <xdr:row>25</xdr:row>
      <xdr:rowOff>266700</xdr:rowOff>
    </xdr:to>
    <xdr:sp macro="" textlink="">
      <xdr:nvSpPr>
        <xdr:cNvPr id="19409" name="Object 16" hidden="1">
          <a:extLst>
            <a:ext uri="{FF2B5EF4-FFF2-40B4-BE49-F238E27FC236}">
              <a16:creationId xmlns:a16="http://schemas.microsoft.com/office/drawing/2014/main" id="{4426FA3E-6113-6247-BA43-B4B193AC19EC}"/>
            </a:ext>
          </a:extLst>
        </xdr:cNvPr>
        <xdr:cNvSpPr>
          <a:spLocks noChangeArrowheads="1"/>
        </xdr:cNvSpPr>
      </xdr:nvSpPr>
      <xdr:spPr bwMode="auto">
        <a:xfrm>
          <a:off x="457200" y="89535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25</xdr:row>
      <xdr:rowOff>0</xdr:rowOff>
    </xdr:from>
    <xdr:to>
      <xdr:col>2</xdr:col>
      <xdr:colOff>1066800</xdr:colOff>
      <xdr:row>25</xdr:row>
      <xdr:rowOff>241300</xdr:rowOff>
    </xdr:to>
    <xdr:sp macro="" textlink="">
      <xdr:nvSpPr>
        <xdr:cNvPr id="19410" name="Object 16" hidden="1">
          <a:extLst>
            <a:ext uri="{FF2B5EF4-FFF2-40B4-BE49-F238E27FC236}">
              <a16:creationId xmlns:a16="http://schemas.microsoft.com/office/drawing/2014/main" id="{C699EF11-1D82-8743-B7C0-77447374B2C2}"/>
            </a:ext>
          </a:extLst>
        </xdr:cNvPr>
        <xdr:cNvSpPr>
          <a:spLocks noChangeArrowheads="1"/>
        </xdr:cNvSpPr>
      </xdr:nvSpPr>
      <xdr:spPr bwMode="auto">
        <a:xfrm>
          <a:off x="457200" y="89535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11" name="Object 16" hidden="1">
          <a:extLst>
            <a:ext uri="{FF2B5EF4-FFF2-40B4-BE49-F238E27FC236}">
              <a16:creationId xmlns:a16="http://schemas.microsoft.com/office/drawing/2014/main" id="{97507009-BCD0-EC4C-964A-7D597E663ACF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12" name="Object 16" hidden="1">
          <a:extLst>
            <a:ext uri="{FF2B5EF4-FFF2-40B4-BE49-F238E27FC236}">
              <a16:creationId xmlns:a16="http://schemas.microsoft.com/office/drawing/2014/main" id="{DF3C99FA-1857-424C-B1BA-CBFE98A35661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13" name="Object 16" hidden="1">
          <a:extLst>
            <a:ext uri="{FF2B5EF4-FFF2-40B4-BE49-F238E27FC236}">
              <a16:creationId xmlns:a16="http://schemas.microsoft.com/office/drawing/2014/main" id="{A2EA2524-5F5C-9446-9D39-F721D2BEA312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28</xdr:row>
      <xdr:rowOff>114300</xdr:rowOff>
    </xdr:from>
    <xdr:to>
      <xdr:col>4</xdr:col>
      <xdr:colOff>571500</xdr:colOff>
      <xdr:row>29</xdr:row>
      <xdr:rowOff>393700</xdr:rowOff>
    </xdr:to>
    <xdr:sp macro="" textlink="">
      <xdr:nvSpPr>
        <xdr:cNvPr id="19414" name="Object 16" hidden="1">
          <a:extLst>
            <a:ext uri="{FF2B5EF4-FFF2-40B4-BE49-F238E27FC236}">
              <a16:creationId xmlns:a16="http://schemas.microsoft.com/office/drawing/2014/main" id="{C2E1C86A-F054-634F-BA14-921B35A6DA68}"/>
            </a:ext>
          </a:extLst>
        </xdr:cNvPr>
        <xdr:cNvSpPr>
          <a:spLocks noChangeArrowheads="1"/>
        </xdr:cNvSpPr>
      </xdr:nvSpPr>
      <xdr:spPr bwMode="auto">
        <a:xfrm>
          <a:off x="3581400" y="10121900"/>
          <a:ext cx="11684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546100</xdr:colOff>
      <xdr:row>60</xdr:row>
      <xdr:rowOff>127001</xdr:rowOff>
    </xdr:to>
    <xdr:sp macro="" textlink="">
      <xdr:nvSpPr>
        <xdr:cNvPr id="19415" name="Object 16" hidden="1">
          <a:extLst>
            <a:ext uri="{FF2B5EF4-FFF2-40B4-BE49-F238E27FC236}">
              <a16:creationId xmlns:a16="http://schemas.microsoft.com/office/drawing/2014/main" id="{4156C7AA-B4DA-5B40-AC80-46FDF442E0A3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1430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60</xdr:row>
      <xdr:rowOff>114300</xdr:rowOff>
    </xdr:from>
    <xdr:to>
      <xdr:col>4</xdr:col>
      <xdr:colOff>546100</xdr:colOff>
      <xdr:row>61</xdr:row>
      <xdr:rowOff>88899</xdr:rowOff>
    </xdr:to>
    <xdr:sp macro="" textlink="">
      <xdr:nvSpPr>
        <xdr:cNvPr id="19416" name="Object 16" hidden="1">
          <a:extLst>
            <a:ext uri="{FF2B5EF4-FFF2-40B4-BE49-F238E27FC236}">
              <a16:creationId xmlns:a16="http://schemas.microsoft.com/office/drawing/2014/main" id="{A8C43505-B13D-2749-87B2-69B6DA390ED5}"/>
            </a:ext>
          </a:extLst>
        </xdr:cNvPr>
        <xdr:cNvSpPr>
          <a:spLocks noChangeArrowheads="1"/>
        </xdr:cNvSpPr>
      </xdr:nvSpPr>
      <xdr:spPr bwMode="auto">
        <a:xfrm>
          <a:off x="3581400" y="21818600"/>
          <a:ext cx="11430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59</xdr:row>
      <xdr:rowOff>0</xdr:rowOff>
    </xdr:from>
    <xdr:to>
      <xdr:col>4</xdr:col>
      <xdr:colOff>546100</xdr:colOff>
      <xdr:row>60</xdr:row>
      <xdr:rowOff>101601</xdr:rowOff>
    </xdr:to>
    <xdr:sp macro="" textlink="">
      <xdr:nvSpPr>
        <xdr:cNvPr id="19417" name="Object 16" hidden="1">
          <a:extLst>
            <a:ext uri="{FF2B5EF4-FFF2-40B4-BE49-F238E27FC236}">
              <a16:creationId xmlns:a16="http://schemas.microsoft.com/office/drawing/2014/main" id="{270800DA-61B7-1F4C-A3EB-B9A503E87B0D}"/>
            </a:ext>
          </a:extLst>
        </xdr:cNvPr>
        <xdr:cNvSpPr>
          <a:spLocks noChangeArrowheads="1"/>
        </xdr:cNvSpPr>
      </xdr:nvSpPr>
      <xdr:spPr bwMode="auto">
        <a:xfrm>
          <a:off x="3581400" y="21513800"/>
          <a:ext cx="11430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18" name="Object 16" hidden="1">
          <a:extLst>
            <a:ext uri="{FF2B5EF4-FFF2-40B4-BE49-F238E27FC236}">
              <a16:creationId xmlns:a16="http://schemas.microsoft.com/office/drawing/2014/main" id="{4D15532E-AE9A-B34E-AF74-7E38B1B708A3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19" name="Object 16" hidden="1">
          <a:extLst>
            <a:ext uri="{FF2B5EF4-FFF2-40B4-BE49-F238E27FC236}">
              <a16:creationId xmlns:a16="http://schemas.microsoft.com/office/drawing/2014/main" id="{91FF16BF-7848-E444-8940-0C7055C4683E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20" name="Object 16" hidden="1">
          <a:extLst>
            <a:ext uri="{FF2B5EF4-FFF2-40B4-BE49-F238E27FC236}">
              <a16:creationId xmlns:a16="http://schemas.microsoft.com/office/drawing/2014/main" id="{DB501A45-39A5-C14F-9DA5-FBAD05137166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21" name="Object 16" hidden="1">
          <a:extLst>
            <a:ext uri="{FF2B5EF4-FFF2-40B4-BE49-F238E27FC236}">
              <a16:creationId xmlns:a16="http://schemas.microsoft.com/office/drawing/2014/main" id="{80068AFC-E6F8-2F49-8081-B0020113F6E8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22" name="Object 16" hidden="1">
          <a:extLst>
            <a:ext uri="{FF2B5EF4-FFF2-40B4-BE49-F238E27FC236}">
              <a16:creationId xmlns:a16="http://schemas.microsoft.com/office/drawing/2014/main" id="{C50F4264-808B-E04E-92BA-91C170E3EB99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23" name="Object 16" hidden="1">
          <a:extLst>
            <a:ext uri="{FF2B5EF4-FFF2-40B4-BE49-F238E27FC236}">
              <a16:creationId xmlns:a16="http://schemas.microsoft.com/office/drawing/2014/main" id="{D4A29B24-3D48-AC46-A512-DE0FC4181AB0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24" name="Object 16" hidden="1">
          <a:extLst>
            <a:ext uri="{FF2B5EF4-FFF2-40B4-BE49-F238E27FC236}">
              <a16:creationId xmlns:a16="http://schemas.microsoft.com/office/drawing/2014/main" id="{3E411B35-EBCA-244C-BBAC-D0C24EEEFA4F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25" name="Object 16" hidden="1">
          <a:extLst>
            <a:ext uri="{FF2B5EF4-FFF2-40B4-BE49-F238E27FC236}">
              <a16:creationId xmlns:a16="http://schemas.microsoft.com/office/drawing/2014/main" id="{2E5B5EB6-F02B-6942-828B-ABC89BC5EBD7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66</xdr:row>
      <xdr:rowOff>114300</xdr:rowOff>
    </xdr:from>
    <xdr:to>
      <xdr:col>4</xdr:col>
      <xdr:colOff>558800</xdr:colOff>
      <xdr:row>68</xdr:row>
      <xdr:rowOff>114300</xdr:rowOff>
    </xdr:to>
    <xdr:sp macro="" textlink="">
      <xdr:nvSpPr>
        <xdr:cNvPr id="19426" name="Object 16" hidden="1">
          <a:extLst>
            <a:ext uri="{FF2B5EF4-FFF2-40B4-BE49-F238E27FC236}">
              <a16:creationId xmlns:a16="http://schemas.microsoft.com/office/drawing/2014/main" id="{633A0EA5-580B-554A-A36F-0BC6467FA1CC}"/>
            </a:ext>
          </a:extLst>
        </xdr:cNvPr>
        <xdr:cNvSpPr>
          <a:spLocks noChangeArrowheads="1"/>
        </xdr:cNvSpPr>
      </xdr:nvSpPr>
      <xdr:spPr bwMode="auto">
        <a:xfrm>
          <a:off x="3581400" y="22961600"/>
          <a:ext cx="11557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66</xdr:row>
      <xdr:rowOff>114300</xdr:rowOff>
    </xdr:from>
    <xdr:to>
      <xdr:col>4</xdr:col>
      <xdr:colOff>571500</xdr:colOff>
      <xdr:row>68</xdr:row>
      <xdr:rowOff>88900</xdr:rowOff>
    </xdr:to>
    <xdr:sp macro="" textlink="">
      <xdr:nvSpPr>
        <xdr:cNvPr id="19427" name="Object 16" hidden="1">
          <a:extLst>
            <a:ext uri="{FF2B5EF4-FFF2-40B4-BE49-F238E27FC236}">
              <a16:creationId xmlns:a16="http://schemas.microsoft.com/office/drawing/2014/main" id="{85D3D0D8-7D1F-AF47-AFC9-754E22D01FF4}"/>
            </a:ext>
          </a:extLst>
        </xdr:cNvPr>
        <xdr:cNvSpPr>
          <a:spLocks noChangeArrowheads="1"/>
        </xdr:cNvSpPr>
      </xdr:nvSpPr>
      <xdr:spPr bwMode="auto">
        <a:xfrm>
          <a:off x="3581400" y="22961600"/>
          <a:ext cx="1168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66</xdr:row>
      <xdr:rowOff>114300</xdr:rowOff>
    </xdr:from>
    <xdr:to>
      <xdr:col>4</xdr:col>
      <xdr:colOff>571500</xdr:colOff>
      <xdr:row>68</xdr:row>
      <xdr:rowOff>88900</xdr:rowOff>
    </xdr:to>
    <xdr:sp macro="" textlink="">
      <xdr:nvSpPr>
        <xdr:cNvPr id="19428" name="Object 16" hidden="1">
          <a:extLst>
            <a:ext uri="{FF2B5EF4-FFF2-40B4-BE49-F238E27FC236}">
              <a16:creationId xmlns:a16="http://schemas.microsoft.com/office/drawing/2014/main" id="{9A5E6552-6790-EA42-94B8-15418FF6C623}"/>
            </a:ext>
          </a:extLst>
        </xdr:cNvPr>
        <xdr:cNvSpPr>
          <a:spLocks noChangeArrowheads="1"/>
        </xdr:cNvSpPr>
      </xdr:nvSpPr>
      <xdr:spPr bwMode="auto">
        <a:xfrm>
          <a:off x="3581400" y="22961600"/>
          <a:ext cx="1168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66</xdr:row>
      <xdr:rowOff>114300</xdr:rowOff>
    </xdr:from>
    <xdr:to>
      <xdr:col>4</xdr:col>
      <xdr:colOff>571500</xdr:colOff>
      <xdr:row>68</xdr:row>
      <xdr:rowOff>88900</xdr:rowOff>
    </xdr:to>
    <xdr:sp macro="" textlink="">
      <xdr:nvSpPr>
        <xdr:cNvPr id="19429" name="Object 16" hidden="1">
          <a:extLst>
            <a:ext uri="{FF2B5EF4-FFF2-40B4-BE49-F238E27FC236}">
              <a16:creationId xmlns:a16="http://schemas.microsoft.com/office/drawing/2014/main" id="{1DEEE803-2AB1-4740-9027-767C9F0F50B3}"/>
            </a:ext>
          </a:extLst>
        </xdr:cNvPr>
        <xdr:cNvSpPr>
          <a:spLocks noChangeArrowheads="1"/>
        </xdr:cNvSpPr>
      </xdr:nvSpPr>
      <xdr:spPr bwMode="auto">
        <a:xfrm>
          <a:off x="3581400" y="22961600"/>
          <a:ext cx="1168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66</xdr:row>
      <xdr:rowOff>114300</xdr:rowOff>
    </xdr:from>
    <xdr:to>
      <xdr:col>4</xdr:col>
      <xdr:colOff>571500</xdr:colOff>
      <xdr:row>68</xdr:row>
      <xdr:rowOff>88900</xdr:rowOff>
    </xdr:to>
    <xdr:sp macro="" textlink="">
      <xdr:nvSpPr>
        <xdr:cNvPr id="19430" name="Object 16" hidden="1">
          <a:extLst>
            <a:ext uri="{FF2B5EF4-FFF2-40B4-BE49-F238E27FC236}">
              <a16:creationId xmlns:a16="http://schemas.microsoft.com/office/drawing/2014/main" id="{DCE03FB1-A490-064B-B178-48947B626497}"/>
            </a:ext>
          </a:extLst>
        </xdr:cNvPr>
        <xdr:cNvSpPr>
          <a:spLocks noChangeArrowheads="1"/>
        </xdr:cNvSpPr>
      </xdr:nvSpPr>
      <xdr:spPr bwMode="auto">
        <a:xfrm>
          <a:off x="3581400" y="22961600"/>
          <a:ext cx="11684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59</xdr:row>
      <xdr:rowOff>0</xdr:rowOff>
    </xdr:from>
    <xdr:to>
      <xdr:col>2</xdr:col>
      <xdr:colOff>1066800</xdr:colOff>
      <xdr:row>60</xdr:row>
      <xdr:rowOff>127001</xdr:rowOff>
    </xdr:to>
    <xdr:sp macro="" textlink="">
      <xdr:nvSpPr>
        <xdr:cNvPr id="19431" name="Object 16" hidden="1">
          <a:extLst>
            <a:ext uri="{FF2B5EF4-FFF2-40B4-BE49-F238E27FC236}">
              <a16:creationId xmlns:a16="http://schemas.microsoft.com/office/drawing/2014/main" id="{AA8C6B5F-318E-104F-9EE4-8B6E5EAE5E35}"/>
            </a:ext>
          </a:extLst>
        </xdr:cNvPr>
        <xdr:cNvSpPr>
          <a:spLocks noChangeArrowheads="1"/>
        </xdr:cNvSpPr>
      </xdr:nvSpPr>
      <xdr:spPr bwMode="auto">
        <a:xfrm>
          <a:off x="457200" y="21513800"/>
          <a:ext cx="106680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59</xdr:row>
      <xdr:rowOff>0</xdr:rowOff>
    </xdr:from>
    <xdr:to>
      <xdr:col>2</xdr:col>
      <xdr:colOff>1066800</xdr:colOff>
      <xdr:row>60</xdr:row>
      <xdr:rowOff>101601</xdr:rowOff>
    </xdr:to>
    <xdr:sp macro="" textlink="">
      <xdr:nvSpPr>
        <xdr:cNvPr id="19432" name="Object 16" hidden="1">
          <a:extLst>
            <a:ext uri="{FF2B5EF4-FFF2-40B4-BE49-F238E27FC236}">
              <a16:creationId xmlns:a16="http://schemas.microsoft.com/office/drawing/2014/main" id="{E9766E1F-8333-964D-B489-478E54F6CC77}"/>
            </a:ext>
          </a:extLst>
        </xdr:cNvPr>
        <xdr:cNvSpPr>
          <a:spLocks noChangeArrowheads="1"/>
        </xdr:cNvSpPr>
      </xdr:nvSpPr>
      <xdr:spPr bwMode="auto">
        <a:xfrm>
          <a:off x="457200" y="21513800"/>
          <a:ext cx="1066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33" name="Object 16" hidden="1">
          <a:extLst>
            <a:ext uri="{FF2B5EF4-FFF2-40B4-BE49-F238E27FC236}">
              <a16:creationId xmlns:a16="http://schemas.microsoft.com/office/drawing/2014/main" id="{B64556DA-E71F-E341-B82E-CFF65EF2AE80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34" name="Object 16" hidden="1">
          <a:extLst>
            <a:ext uri="{FF2B5EF4-FFF2-40B4-BE49-F238E27FC236}">
              <a16:creationId xmlns:a16="http://schemas.microsoft.com/office/drawing/2014/main" id="{AA6DD48F-2D33-264C-A0CB-D84A3F53BCEA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35" name="Object 16" hidden="1">
          <a:extLst>
            <a:ext uri="{FF2B5EF4-FFF2-40B4-BE49-F238E27FC236}">
              <a16:creationId xmlns:a16="http://schemas.microsoft.com/office/drawing/2014/main" id="{CED80E1E-3ED3-9F4E-9665-98EC8059FA79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36" name="Object 16" hidden="1">
          <a:extLst>
            <a:ext uri="{FF2B5EF4-FFF2-40B4-BE49-F238E27FC236}">
              <a16:creationId xmlns:a16="http://schemas.microsoft.com/office/drawing/2014/main" id="{4660CE0B-A975-9040-A43C-C1ADBAAF9032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37" name="Object 16" hidden="1">
          <a:extLst>
            <a:ext uri="{FF2B5EF4-FFF2-40B4-BE49-F238E27FC236}">
              <a16:creationId xmlns:a16="http://schemas.microsoft.com/office/drawing/2014/main" id="{F7C4C22E-4EA4-5744-9B4A-7146A77F30C4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38" name="Object 16" hidden="1">
          <a:extLst>
            <a:ext uri="{FF2B5EF4-FFF2-40B4-BE49-F238E27FC236}">
              <a16:creationId xmlns:a16="http://schemas.microsoft.com/office/drawing/2014/main" id="{BA71288E-7776-694D-923E-852C6D34B159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39" name="Object 16" hidden="1">
          <a:extLst>
            <a:ext uri="{FF2B5EF4-FFF2-40B4-BE49-F238E27FC236}">
              <a16:creationId xmlns:a16="http://schemas.microsoft.com/office/drawing/2014/main" id="{1376A6F9-79B4-7445-AAD5-9DEB9EAE154F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571500</xdr:colOff>
      <xdr:row>63</xdr:row>
      <xdr:rowOff>88899</xdr:rowOff>
    </xdr:to>
    <xdr:sp macro="" textlink="">
      <xdr:nvSpPr>
        <xdr:cNvPr id="19440" name="Object 16" hidden="1">
          <a:extLst>
            <a:ext uri="{FF2B5EF4-FFF2-40B4-BE49-F238E27FC236}">
              <a16:creationId xmlns:a16="http://schemas.microsoft.com/office/drawing/2014/main" id="{0ED7E6D0-46AF-2145-A306-F70E2D1454F3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1661887</xdr:colOff>
      <xdr:row>63</xdr:row>
      <xdr:rowOff>101599</xdr:rowOff>
    </xdr:to>
    <xdr:sp macro="" textlink="">
      <xdr:nvSpPr>
        <xdr:cNvPr id="19441" name="Object 16" hidden="1">
          <a:extLst>
            <a:ext uri="{FF2B5EF4-FFF2-40B4-BE49-F238E27FC236}">
              <a16:creationId xmlns:a16="http://schemas.microsoft.com/office/drawing/2014/main" id="{978F5860-EF0F-9144-A3B0-A48A2E377984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1661887</xdr:colOff>
      <xdr:row>62</xdr:row>
      <xdr:rowOff>190499</xdr:rowOff>
    </xdr:to>
    <xdr:sp macro="" textlink="">
      <xdr:nvSpPr>
        <xdr:cNvPr id="19442" name="Object 16" hidden="1">
          <a:extLst>
            <a:ext uri="{FF2B5EF4-FFF2-40B4-BE49-F238E27FC236}">
              <a16:creationId xmlns:a16="http://schemas.microsoft.com/office/drawing/2014/main" id="{8067A231-F8F5-B949-BFEC-D85885F54447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1661887</xdr:colOff>
      <xdr:row>62</xdr:row>
      <xdr:rowOff>190499</xdr:rowOff>
    </xdr:to>
    <xdr:sp macro="" textlink="">
      <xdr:nvSpPr>
        <xdr:cNvPr id="19443" name="Object 16" hidden="1">
          <a:extLst>
            <a:ext uri="{FF2B5EF4-FFF2-40B4-BE49-F238E27FC236}">
              <a16:creationId xmlns:a16="http://schemas.microsoft.com/office/drawing/2014/main" id="{60A1C109-3F69-2145-9D12-E49AA582351C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571500</xdr:colOff>
      <xdr:row>62</xdr:row>
      <xdr:rowOff>88901</xdr:rowOff>
    </xdr:to>
    <xdr:sp macro="" textlink="">
      <xdr:nvSpPr>
        <xdr:cNvPr id="19444" name="Object 16" hidden="1">
          <a:extLst>
            <a:ext uri="{FF2B5EF4-FFF2-40B4-BE49-F238E27FC236}">
              <a16:creationId xmlns:a16="http://schemas.microsoft.com/office/drawing/2014/main" id="{0C205A18-2298-2D45-AA16-FF44A5F8241C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571500</xdr:colOff>
      <xdr:row>62</xdr:row>
      <xdr:rowOff>88901</xdr:rowOff>
    </xdr:to>
    <xdr:sp macro="" textlink="">
      <xdr:nvSpPr>
        <xdr:cNvPr id="19445" name="Object 16" hidden="1">
          <a:extLst>
            <a:ext uri="{FF2B5EF4-FFF2-40B4-BE49-F238E27FC236}">
              <a16:creationId xmlns:a16="http://schemas.microsoft.com/office/drawing/2014/main" id="{D2932F3A-F295-AD43-B09F-DAFCD1277D74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571500</xdr:colOff>
      <xdr:row>62</xdr:row>
      <xdr:rowOff>88901</xdr:rowOff>
    </xdr:to>
    <xdr:sp macro="" textlink="">
      <xdr:nvSpPr>
        <xdr:cNvPr id="19446" name="Object 16" hidden="1">
          <a:extLst>
            <a:ext uri="{FF2B5EF4-FFF2-40B4-BE49-F238E27FC236}">
              <a16:creationId xmlns:a16="http://schemas.microsoft.com/office/drawing/2014/main" id="{A39AFB52-AB56-CB44-8553-3CE620A5D643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571500</xdr:colOff>
      <xdr:row>62</xdr:row>
      <xdr:rowOff>88901</xdr:rowOff>
    </xdr:to>
    <xdr:sp macro="" textlink="">
      <xdr:nvSpPr>
        <xdr:cNvPr id="19447" name="Object 16" hidden="1">
          <a:extLst>
            <a:ext uri="{FF2B5EF4-FFF2-40B4-BE49-F238E27FC236}">
              <a16:creationId xmlns:a16="http://schemas.microsoft.com/office/drawing/2014/main" id="{DF6D59E0-C9D0-FF41-9502-B38E148A03BE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114300</xdr:rowOff>
    </xdr:from>
    <xdr:to>
      <xdr:col>4</xdr:col>
      <xdr:colOff>1661887</xdr:colOff>
      <xdr:row>62</xdr:row>
      <xdr:rowOff>101601</xdr:rowOff>
    </xdr:to>
    <xdr:sp macro="" textlink="">
      <xdr:nvSpPr>
        <xdr:cNvPr id="19448" name="Object 16" hidden="1">
          <a:extLst>
            <a:ext uri="{FF2B5EF4-FFF2-40B4-BE49-F238E27FC236}">
              <a16:creationId xmlns:a16="http://schemas.microsoft.com/office/drawing/2014/main" id="{A3F3DAD5-A45F-E743-85CC-B85144106C93}"/>
            </a:ext>
          </a:extLst>
        </xdr:cNvPr>
        <xdr:cNvSpPr>
          <a:spLocks noChangeArrowheads="1"/>
        </xdr:cNvSpPr>
      </xdr:nvSpPr>
      <xdr:spPr bwMode="auto">
        <a:xfrm>
          <a:off x="3581400" y="22009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1661887</xdr:colOff>
      <xdr:row>62</xdr:row>
      <xdr:rowOff>1</xdr:rowOff>
    </xdr:to>
    <xdr:sp macro="" textlink="">
      <xdr:nvSpPr>
        <xdr:cNvPr id="19449" name="Object 16" hidden="1">
          <a:extLst>
            <a:ext uri="{FF2B5EF4-FFF2-40B4-BE49-F238E27FC236}">
              <a16:creationId xmlns:a16="http://schemas.microsoft.com/office/drawing/2014/main" id="{E6C0CABC-67FF-284E-BC44-45513BE8C19B}"/>
            </a:ext>
          </a:extLst>
        </xdr:cNvPr>
        <xdr:cNvSpPr>
          <a:spLocks noChangeArrowheads="1"/>
        </xdr:cNvSpPr>
      </xdr:nvSpPr>
      <xdr:spPr bwMode="auto">
        <a:xfrm>
          <a:off x="3581400" y="21894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61</xdr:row>
      <xdr:rowOff>0</xdr:rowOff>
    </xdr:from>
    <xdr:to>
      <xdr:col>4</xdr:col>
      <xdr:colOff>1661887</xdr:colOff>
      <xdr:row>62</xdr:row>
      <xdr:rowOff>1</xdr:rowOff>
    </xdr:to>
    <xdr:sp macro="" textlink="">
      <xdr:nvSpPr>
        <xdr:cNvPr id="19450" name="Object 16" hidden="1">
          <a:extLst>
            <a:ext uri="{FF2B5EF4-FFF2-40B4-BE49-F238E27FC236}">
              <a16:creationId xmlns:a16="http://schemas.microsoft.com/office/drawing/2014/main" id="{50549BCE-4C7C-6A4F-B35F-B5C361859260}"/>
            </a:ext>
          </a:extLst>
        </xdr:cNvPr>
        <xdr:cNvSpPr>
          <a:spLocks noChangeArrowheads="1"/>
        </xdr:cNvSpPr>
      </xdr:nvSpPr>
      <xdr:spPr bwMode="auto">
        <a:xfrm>
          <a:off x="3581400" y="21894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114300</xdr:rowOff>
    </xdr:from>
    <xdr:to>
      <xdr:col>4</xdr:col>
      <xdr:colOff>1661887</xdr:colOff>
      <xdr:row>63</xdr:row>
      <xdr:rowOff>101599</xdr:rowOff>
    </xdr:to>
    <xdr:sp macro="" textlink="">
      <xdr:nvSpPr>
        <xdr:cNvPr id="19451" name="Object 16" hidden="1">
          <a:extLst>
            <a:ext uri="{FF2B5EF4-FFF2-40B4-BE49-F238E27FC236}">
              <a16:creationId xmlns:a16="http://schemas.microsoft.com/office/drawing/2014/main" id="{3095FBF0-5621-FE47-9EEE-941D8D827782}"/>
            </a:ext>
          </a:extLst>
        </xdr:cNvPr>
        <xdr:cNvSpPr>
          <a:spLocks noChangeArrowheads="1"/>
        </xdr:cNvSpPr>
      </xdr:nvSpPr>
      <xdr:spPr bwMode="auto">
        <a:xfrm>
          <a:off x="3581400" y="22199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1661887</xdr:colOff>
      <xdr:row>62</xdr:row>
      <xdr:rowOff>190499</xdr:rowOff>
    </xdr:to>
    <xdr:sp macro="" textlink="">
      <xdr:nvSpPr>
        <xdr:cNvPr id="19452" name="Object 16" hidden="1">
          <a:extLst>
            <a:ext uri="{FF2B5EF4-FFF2-40B4-BE49-F238E27FC236}">
              <a16:creationId xmlns:a16="http://schemas.microsoft.com/office/drawing/2014/main" id="{BA5DA25D-53A3-844F-B281-73AC6E8DE99A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62</xdr:row>
      <xdr:rowOff>0</xdr:rowOff>
    </xdr:from>
    <xdr:to>
      <xdr:col>4</xdr:col>
      <xdr:colOff>1661887</xdr:colOff>
      <xdr:row>62</xdr:row>
      <xdr:rowOff>190499</xdr:rowOff>
    </xdr:to>
    <xdr:sp macro="" textlink="">
      <xdr:nvSpPr>
        <xdr:cNvPr id="19453" name="Object 16" hidden="1">
          <a:extLst>
            <a:ext uri="{FF2B5EF4-FFF2-40B4-BE49-F238E27FC236}">
              <a16:creationId xmlns:a16="http://schemas.microsoft.com/office/drawing/2014/main" id="{01478A0C-B9A0-5545-9AAD-B5EB5DFD24E8}"/>
            </a:ext>
          </a:extLst>
        </xdr:cNvPr>
        <xdr:cNvSpPr>
          <a:spLocks noChangeArrowheads="1"/>
        </xdr:cNvSpPr>
      </xdr:nvSpPr>
      <xdr:spPr bwMode="auto">
        <a:xfrm>
          <a:off x="3581400" y="22085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54" name="Object 16" hidden="1">
          <a:extLst>
            <a:ext uri="{FF2B5EF4-FFF2-40B4-BE49-F238E27FC236}">
              <a16:creationId xmlns:a16="http://schemas.microsoft.com/office/drawing/2014/main" id="{3EB40070-360A-A449-90B5-05C28E5A31AD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55" name="Object 16" hidden="1">
          <a:extLst>
            <a:ext uri="{FF2B5EF4-FFF2-40B4-BE49-F238E27FC236}">
              <a16:creationId xmlns:a16="http://schemas.microsoft.com/office/drawing/2014/main" id="{280B9321-ED3B-8D49-824F-33051929630E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56" name="Object 16" hidden="1">
          <a:extLst>
            <a:ext uri="{FF2B5EF4-FFF2-40B4-BE49-F238E27FC236}">
              <a16:creationId xmlns:a16="http://schemas.microsoft.com/office/drawing/2014/main" id="{F9D2EB75-0487-6B4D-B324-740FB3E7CB0F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57" name="Object 16" hidden="1">
          <a:extLst>
            <a:ext uri="{FF2B5EF4-FFF2-40B4-BE49-F238E27FC236}">
              <a16:creationId xmlns:a16="http://schemas.microsoft.com/office/drawing/2014/main" id="{ACD7648E-BB2C-AD45-BE77-EE4BD4D94560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1661887</xdr:colOff>
      <xdr:row>65</xdr:row>
      <xdr:rowOff>101599</xdr:rowOff>
    </xdr:to>
    <xdr:sp macro="" textlink="">
      <xdr:nvSpPr>
        <xdr:cNvPr id="19458" name="Object 16" hidden="1">
          <a:extLst>
            <a:ext uri="{FF2B5EF4-FFF2-40B4-BE49-F238E27FC236}">
              <a16:creationId xmlns:a16="http://schemas.microsoft.com/office/drawing/2014/main" id="{A178E6D9-652B-0D49-95CB-27CB7DFE1E91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1661887</xdr:colOff>
      <xdr:row>64</xdr:row>
      <xdr:rowOff>190499</xdr:rowOff>
    </xdr:to>
    <xdr:sp macro="" textlink="">
      <xdr:nvSpPr>
        <xdr:cNvPr id="19459" name="Object 16" hidden="1">
          <a:extLst>
            <a:ext uri="{FF2B5EF4-FFF2-40B4-BE49-F238E27FC236}">
              <a16:creationId xmlns:a16="http://schemas.microsoft.com/office/drawing/2014/main" id="{F3A88EFE-2517-7149-A488-2F5813572B49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1661887</xdr:colOff>
      <xdr:row>64</xdr:row>
      <xdr:rowOff>190499</xdr:rowOff>
    </xdr:to>
    <xdr:sp macro="" textlink="">
      <xdr:nvSpPr>
        <xdr:cNvPr id="19460" name="Object 16" hidden="1">
          <a:extLst>
            <a:ext uri="{FF2B5EF4-FFF2-40B4-BE49-F238E27FC236}">
              <a16:creationId xmlns:a16="http://schemas.microsoft.com/office/drawing/2014/main" id="{4769E91C-C547-1941-8822-4C8343CABB43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64</xdr:row>
      <xdr:rowOff>190499</xdr:rowOff>
    </xdr:to>
    <xdr:sp macro="" textlink="">
      <xdr:nvSpPr>
        <xdr:cNvPr id="19461" name="Object 16" hidden="1">
          <a:extLst>
            <a:ext uri="{FF2B5EF4-FFF2-40B4-BE49-F238E27FC236}">
              <a16:creationId xmlns:a16="http://schemas.microsoft.com/office/drawing/2014/main" id="{46368C99-D0C7-3E4B-B247-6D88A4CDCC1B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64</xdr:row>
      <xdr:rowOff>190499</xdr:rowOff>
    </xdr:to>
    <xdr:sp macro="" textlink="">
      <xdr:nvSpPr>
        <xdr:cNvPr id="19462" name="Object 16" hidden="1">
          <a:extLst>
            <a:ext uri="{FF2B5EF4-FFF2-40B4-BE49-F238E27FC236}">
              <a16:creationId xmlns:a16="http://schemas.microsoft.com/office/drawing/2014/main" id="{E274CF99-065C-8C46-A292-3F07F9806370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63" name="Object 16" hidden="1">
          <a:extLst>
            <a:ext uri="{FF2B5EF4-FFF2-40B4-BE49-F238E27FC236}">
              <a16:creationId xmlns:a16="http://schemas.microsoft.com/office/drawing/2014/main" id="{211D68A0-A081-F444-909E-8D915CBAED36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64" name="Object 16" hidden="1">
          <a:extLst>
            <a:ext uri="{FF2B5EF4-FFF2-40B4-BE49-F238E27FC236}">
              <a16:creationId xmlns:a16="http://schemas.microsoft.com/office/drawing/2014/main" id="{C86B07F4-173A-E643-9BEF-4490652B7867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65" name="Object 16" hidden="1">
          <a:extLst>
            <a:ext uri="{FF2B5EF4-FFF2-40B4-BE49-F238E27FC236}">
              <a16:creationId xmlns:a16="http://schemas.microsoft.com/office/drawing/2014/main" id="{2BCDB71C-5AF3-D147-B784-3F95A42635D3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571500</xdr:colOff>
      <xdr:row>65</xdr:row>
      <xdr:rowOff>88899</xdr:rowOff>
    </xdr:to>
    <xdr:sp macro="" textlink="">
      <xdr:nvSpPr>
        <xdr:cNvPr id="19466" name="Object 16" hidden="1">
          <a:extLst>
            <a:ext uri="{FF2B5EF4-FFF2-40B4-BE49-F238E27FC236}">
              <a16:creationId xmlns:a16="http://schemas.microsoft.com/office/drawing/2014/main" id="{31EA5AE1-9CD9-604F-94B5-708D1A0A91F1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1661887</xdr:colOff>
      <xdr:row>65</xdr:row>
      <xdr:rowOff>101599</xdr:rowOff>
    </xdr:to>
    <xdr:sp macro="" textlink="">
      <xdr:nvSpPr>
        <xdr:cNvPr id="19467" name="Object 16" hidden="1">
          <a:extLst>
            <a:ext uri="{FF2B5EF4-FFF2-40B4-BE49-F238E27FC236}">
              <a16:creationId xmlns:a16="http://schemas.microsoft.com/office/drawing/2014/main" id="{567F255E-E14A-EE41-8D63-9510BB19CF4C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68" name="Object 16" hidden="1">
          <a:extLst>
            <a:ext uri="{FF2B5EF4-FFF2-40B4-BE49-F238E27FC236}">
              <a16:creationId xmlns:a16="http://schemas.microsoft.com/office/drawing/2014/main" id="{3C960859-5582-854B-8E0D-C91A559D360B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69" name="Object 16" hidden="1">
          <a:extLst>
            <a:ext uri="{FF2B5EF4-FFF2-40B4-BE49-F238E27FC236}">
              <a16:creationId xmlns:a16="http://schemas.microsoft.com/office/drawing/2014/main" id="{494557DF-D18A-FC47-A954-B0FAE9C52D5A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70" name="Object 16" hidden="1">
          <a:extLst>
            <a:ext uri="{FF2B5EF4-FFF2-40B4-BE49-F238E27FC236}">
              <a16:creationId xmlns:a16="http://schemas.microsoft.com/office/drawing/2014/main" id="{D8CC70F2-E477-5F43-9C4A-DA455736034F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71" name="Object 16" hidden="1">
          <a:extLst>
            <a:ext uri="{FF2B5EF4-FFF2-40B4-BE49-F238E27FC236}">
              <a16:creationId xmlns:a16="http://schemas.microsoft.com/office/drawing/2014/main" id="{179FF613-A5C4-6F4D-9832-0A0C8B281866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1661887</xdr:colOff>
      <xdr:row>64</xdr:row>
      <xdr:rowOff>101601</xdr:rowOff>
    </xdr:to>
    <xdr:sp macro="" textlink="">
      <xdr:nvSpPr>
        <xdr:cNvPr id="19472" name="Object 16" hidden="1">
          <a:extLst>
            <a:ext uri="{FF2B5EF4-FFF2-40B4-BE49-F238E27FC236}">
              <a16:creationId xmlns:a16="http://schemas.microsoft.com/office/drawing/2014/main" id="{6DFC32A5-5252-C947-82BE-983217EB3B62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0</xdr:rowOff>
    </xdr:from>
    <xdr:to>
      <xdr:col>4</xdr:col>
      <xdr:colOff>1661887</xdr:colOff>
      <xdr:row>64</xdr:row>
      <xdr:rowOff>1</xdr:rowOff>
    </xdr:to>
    <xdr:sp macro="" textlink="">
      <xdr:nvSpPr>
        <xdr:cNvPr id="19473" name="Object 16" hidden="1">
          <a:extLst>
            <a:ext uri="{FF2B5EF4-FFF2-40B4-BE49-F238E27FC236}">
              <a16:creationId xmlns:a16="http://schemas.microsoft.com/office/drawing/2014/main" id="{76F3A64B-11B6-C34B-B606-CBF0FEEBC2D9}"/>
            </a:ext>
          </a:extLst>
        </xdr:cNvPr>
        <xdr:cNvSpPr>
          <a:spLocks noChangeArrowheads="1"/>
        </xdr:cNvSpPr>
      </xdr:nvSpPr>
      <xdr:spPr bwMode="auto">
        <a:xfrm>
          <a:off x="3581400" y="22275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0</xdr:rowOff>
    </xdr:from>
    <xdr:to>
      <xdr:col>4</xdr:col>
      <xdr:colOff>1661887</xdr:colOff>
      <xdr:row>64</xdr:row>
      <xdr:rowOff>1</xdr:rowOff>
    </xdr:to>
    <xdr:sp macro="" textlink="">
      <xdr:nvSpPr>
        <xdr:cNvPr id="19474" name="Object 16" hidden="1">
          <a:extLst>
            <a:ext uri="{FF2B5EF4-FFF2-40B4-BE49-F238E27FC236}">
              <a16:creationId xmlns:a16="http://schemas.microsoft.com/office/drawing/2014/main" id="{6A7367BA-A200-6E47-A3D5-8B9D7EC3130E}"/>
            </a:ext>
          </a:extLst>
        </xdr:cNvPr>
        <xdr:cNvSpPr>
          <a:spLocks noChangeArrowheads="1"/>
        </xdr:cNvSpPr>
      </xdr:nvSpPr>
      <xdr:spPr bwMode="auto">
        <a:xfrm>
          <a:off x="3581400" y="222758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63</xdr:row>
      <xdr:rowOff>0</xdr:rowOff>
    </xdr:from>
    <xdr:to>
      <xdr:col>2</xdr:col>
      <xdr:colOff>1066800</xdr:colOff>
      <xdr:row>64</xdr:row>
      <xdr:rowOff>1</xdr:rowOff>
    </xdr:to>
    <xdr:sp macro="" textlink="">
      <xdr:nvSpPr>
        <xdr:cNvPr id="19475" name="Object 16" hidden="1">
          <a:extLst>
            <a:ext uri="{FF2B5EF4-FFF2-40B4-BE49-F238E27FC236}">
              <a16:creationId xmlns:a16="http://schemas.microsoft.com/office/drawing/2014/main" id="{1B134A2D-AF21-FB41-8E19-328911907ED5}"/>
            </a:ext>
          </a:extLst>
        </xdr:cNvPr>
        <xdr:cNvSpPr>
          <a:spLocks noChangeArrowheads="1"/>
        </xdr:cNvSpPr>
      </xdr:nvSpPr>
      <xdr:spPr bwMode="auto">
        <a:xfrm>
          <a:off x="457200" y="22275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63</xdr:row>
      <xdr:rowOff>0</xdr:rowOff>
    </xdr:from>
    <xdr:to>
      <xdr:col>2</xdr:col>
      <xdr:colOff>1066800</xdr:colOff>
      <xdr:row>64</xdr:row>
      <xdr:rowOff>1</xdr:rowOff>
    </xdr:to>
    <xdr:sp macro="" textlink="">
      <xdr:nvSpPr>
        <xdr:cNvPr id="19476" name="Object 16" hidden="1">
          <a:extLst>
            <a:ext uri="{FF2B5EF4-FFF2-40B4-BE49-F238E27FC236}">
              <a16:creationId xmlns:a16="http://schemas.microsoft.com/office/drawing/2014/main" id="{54240C92-CA1C-A44A-8493-1BFDBB4220E8}"/>
            </a:ext>
          </a:extLst>
        </xdr:cNvPr>
        <xdr:cNvSpPr>
          <a:spLocks noChangeArrowheads="1"/>
        </xdr:cNvSpPr>
      </xdr:nvSpPr>
      <xdr:spPr bwMode="auto">
        <a:xfrm>
          <a:off x="457200" y="22275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77" name="Object 16" hidden="1">
          <a:extLst>
            <a:ext uri="{FF2B5EF4-FFF2-40B4-BE49-F238E27FC236}">
              <a16:creationId xmlns:a16="http://schemas.microsoft.com/office/drawing/2014/main" id="{5015F6E6-4E2B-9F45-8B8E-58CE9A6A09D1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78" name="Object 16" hidden="1">
          <a:extLst>
            <a:ext uri="{FF2B5EF4-FFF2-40B4-BE49-F238E27FC236}">
              <a16:creationId xmlns:a16="http://schemas.microsoft.com/office/drawing/2014/main" id="{E806DAEC-A0D2-4A44-B23B-3886CCE608F6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79" name="Object 16" hidden="1">
          <a:extLst>
            <a:ext uri="{FF2B5EF4-FFF2-40B4-BE49-F238E27FC236}">
              <a16:creationId xmlns:a16="http://schemas.microsoft.com/office/drawing/2014/main" id="{71915631-0855-F344-A920-C9607F681048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571500</xdr:colOff>
      <xdr:row>64</xdr:row>
      <xdr:rowOff>88901</xdr:rowOff>
    </xdr:to>
    <xdr:sp macro="" textlink="">
      <xdr:nvSpPr>
        <xdr:cNvPr id="19480" name="Object 16" hidden="1">
          <a:extLst>
            <a:ext uri="{FF2B5EF4-FFF2-40B4-BE49-F238E27FC236}">
              <a16:creationId xmlns:a16="http://schemas.microsoft.com/office/drawing/2014/main" id="{ADCED32F-0A51-844A-8647-5D1BEEFB942D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1168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63</xdr:row>
      <xdr:rowOff>114300</xdr:rowOff>
    </xdr:from>
    <xdr:to>
      <xdr:col>4</xdr:col>
      <xdr:colOff>1661887</xdr:colOff>
      <xdr:row>64</xdr:row>
      <xdr:rowOff>101601</xdr:rowOff>
    </xdr:to>
    <xdr:sp macro="" textlink="">
      <xdr:nvSpPr>
        <xdr:cNvPr id="19481" name="Object 16" hidden="1">
          <a:extLst>
            <a:ext uri="{FF2B5EF4-FFF2-40B4-BE49-F238E27FC236}">
              <a16:creationId xmlns:a16="http://schemas.microsoft.com/office/drawing/2014/main" id="{00D87013-5182-844A-9844-7C77E570C764}"/>
            </a:ext>
          </a:extLst>
        </xdr:cNvPr>
        <xdr:cNvSpPr>
          <a:spLocks noChangeArrowheads="1"/>
        </xdr:cNvSpPr>
      </xdr:nvSpPr>
      <xdr:spPr bwMode="auto">
        <a:xfrm>
          <a:off x="3581400" y="223901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64</xdr:row>
      <xdr:rowOff>190499</xdr:rowOff>
    </xdr:to>
    <xdr:sp macro="" textlink="">
      <xdr:nvSpPr>
        <xdr:cNvPr id="19482" name="Object 16" hidden="1">
          <a:extLst>
            <a:ext uri="{FF2B5EF4-FFF2-40B4-BE49-F238E27FC236}">
              <a16:creationId xmlns:a16="http://schemas.microsoft.com/office/drawing/2014/main" id="{D282C5D5-D226-D841-BE9C-50B44C7455D2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64</xdr:row>
      <xdr:rowOff>0</xdr:rowOff>
    </xdr:from>
    <xdr:to>
      <xdr:col>2</xdr:col>
      <xdr:colOff>1066800</xdr:colOff>
      <xdr:row>64</xdr:row>
      <xdr:rowOff>190499</xdr:rowOff>
    </xdr:to>
    <xdr:sp macro="" textlink="">
      <xdr:nvSpPr>
        <xdr:cNvPr id="19483" name="Object 16" hidden="1">
          <a:extLst>
            <a:ext uri="{FF2B5EF4-FFF2-40B4-BE49-F238E27FC236}">
              <a16:creationId xmlns:a16="http://schemas.microsoft.com/office/drawing/2014/main" id="{9652644F-FA62-D34E-A5CC-52224424F640}"/>
            </a:ext>
          </a:extLst>
        </xdr:cNvPr>
        <xdr:cNvSpPr>
          <a:spLocks noChangeArrowheads="1"/>
        </xdr:cNvSpPr>
      </xdr:nvSpPr>
      <xdr:spPr bwMode="auto">
        <a:xfrm>
          <a:off x="457200" y="2246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1661887</xdr:colOff>
      <xdr:row>65</xdr:row>
      <xdr:rowOff>101599</xdr:rowOff>
    </xdr:to>
    <xdr:sp macro="" textlink="">
      <xdr:nvSpPr>
        <xdr:cNvPr id="19484" name="Object 16" hidden="1">
          <a:extLst>
            <a:ext uri="{FF2B5EF4-FFF2-40B4-BE49-F238E27FC236}">
              <a16:creationId xmlns:a16="http://schemas.microsoft.com/office/drawing/2014/main" id="{80098E8D-CFA3-C541-B361-EA939D69AE77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1661887</xdr:colOff>
      <xdr:row>64</xdr:row>
      <xdr:rowOff>190499</xdr:rowOff>
    </xdr:to>
    <xdr:sp macro="" textlink="">
      <xdr:nvSpPr>
        <xdr:cNvPr id="19485" name="Object 16" hidden="1">
          <a:extLst>
            <a:ext uri="{FF2B5EF4-FFF2-40B4-BE49-F238E27FC236}">
              <a16:creationId xmlns:a16="http://schemas.microsoft.com/office/drawing/2014/main" id="{FACCFB38-7CE7-9D4E-9B93-EA55BD2A48D4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0</xdr:rowOff>
    </xdr:from>
    <xdr:to>
      <xdr:col>4</xdr:col>
      <xdr:colOff>1661887</xdr:colOff>
      <xdr:row>64</xdr:row>
      <xdr:rowOff>190499</xdr:rowOff>
    </xdr:to>
    <xdr:sp macro="" textlink="">
      <xdr:nvSpPr>
        <xdr:cNvPr id="19486" name="Object 16" hidden="1">
          <a:extLst>
            <a:ext uri="{FF2B5EF4-FFF2-40B4-BE49-F238E27FC236}">
              <a16:creationId xmlns:a16="http://schemas.microsoft.com/office/drawing/2014/main" id="{0F223FA4-2814-C74D-82A6-67F97C4EEE0E}"/>
            </a:ext>
          </a:extLst>
        </xdr:cNvPr>
        <xdr:cNvSpPr>
          <a:spLocks noChangeArrowheads="1"/>
        </xdr:cNvSpPr>
      </xdr:nvSpPr>
      <xdr:spPr bwMode="auto">
        <a:xfrm>
          <a:off x="3581400" y="2246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64</xdr:row>
      <xdr:rowOff>114300</xdr:rowOff>
    </xdr:from>
    <xdr:to>
      <xdr:col>4</xdr:col>
      <xdr:colOff>1661887</xdr:colOff>
      <xdr:row>65</xdr:row>
      <xdr:rowOff>101599</xdr:rowOff>
    </xdr:to>
    <xdr:sp macro="" textlink="">
      <xdr:nvSpPr>
        <xdr:cNvPr id="19487" name="Object 16" hidden="1">
          <a:extLst>
            <a:ext uri="{FF2B5EF4-FFF2-40B4-BE49-F238E27FC236}">
              <a16:creationId xmlns:a16="http://schemas.microsoft.com/office/drawing/2014/main" id="{85036040-35E2-2C40-B5A0-713A5129A62A}"/>
            </a:ext>
          </a:extLst>
        </xdr:cNvPr>
        <xdr:cNvSpPr>
          <a:spLocks noChangeArrowheads="1"/>
        </xdr:cNvSpPr>
      </xdr:nvSpPr>
      <xdr:spPr bwMode="auto">
        <a:xfrm>
          <a:off x="3581400" y="22580600"/>
          <a:ext cx="27432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558800</xdr:colOff>
      <xdr:row>83</xdr:row>
      <xdr:rowOff>63501</xdr:rowOff>
    </xdr:to>
    <xdr:sp macro="" textlink="">
      <xdr:nvSpPr>
        <xdr:cNvPr id="19488" name="Object 16" hidden="1">
          <a:extLst>
            <a:ext uri="{FF2B5EF4-FFF2-40B4-BE49-F238E27FC236}">
              <a16:creationId xmlns:a16="http://schemas.microsoft.com/office/drawing/2014/main" id="{7BAD78E0-70E9-B148-AB75-DCDD71D2D392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11557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571500</xdr:colOff>
      <xdr:row>83</xdr:row>
      <xdr:rowOff>63501</xdr:rowOff>
    </xdr:to>
    <xdr:sp macro="" textlink="">
      <xdr:nvSpPr>
        <xdr:cNvPr id="19489" name="Object 16" hidden="1">
          <a:extLst>
            <a:ext uri="{FF2B5EF4-FFF2-40B4-BE49-F238E27FC236}">
              <a16:creationId xmlns:a16="http://schemas.microsoft.com/office/drawing/2014/main" id="{4E0C110C-92B4-4542-B9B2-A32E517ACB16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490" name="Object 16" hidden="1">
          <a:extLst>
            <a:ext uri="{FF2B5EF4-FFF2-40B4-BE49-F238E27FC236}">
              <a16:creationId xmlns:a16="http://schemas.microsoft.com/office/drawing/2014/main" id="{5FDCFA94-BD47-254D-8B72-B5E1F46EE37F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491" name="Object 16" hidden="1">
          <a:extLst>
            <a:ext uri="{FF2B5EF4-FFF2-40B4-BE49-F238E27FC236}">
              <a16:creationId xmlns:a16="http://schemas.microsoft.com/office/drawing/2014/main" id="{4872E83E-341C-5744-915A-F07FB63B79B5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492" name="Object 16" hidden="1">
          <a:extLst>
            <a:ext uri="{FF2B5EF4-FFF2-40B4-BE49-F238E27FC236}">
              <a16:creationId xmlns:a16="http://schemas.microsoft.com/office/drawing/2014/main" id="{BC43C587-BC34-0D41-BEC1-3C12FCB1CA83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493" name="Object 16" hidden="1">
          <a:extLst>
            <a:ext uri="{FF2B5EF4-FFF2-40B4-BE49-F238E27FC236}">
              <a16:creationId xmlns:a16="http://schemas.microsoft.com/office/drawing/2014/main" id="{783C4047-94C3-AA4F-AE52-342491E9EA15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79</xdr:row>
      <xdr:rowOff>0</xdr:rowOff>
    </xdr:from>
    <xdr:to>
      <xdr:col>4</xdr:col>
      <xdr:colOff>571500</xdr:colOff>
      <xdr:row>80</xdr:row>
      <xdr:rowOff>0</xdr:rowOff>
    </xdr:to>
    <xdr:sp macro="" textlink="">
      <xdr:nvSpPr>
        <xdr:cNvPr id="19494" name="Object 16" hidden="1">
          <a:extLst>
            <a:ext uri="{FF2B5EF4-FFF2-40B4-BE49-F238E27FC236}">
              <a16:creationId xmlns:a16="http://schemas.microsoft.com/office/drawing/2014/main" id="{FF6C60A4-CAB6-AD4D-9792-96A9C5CE22FE}"/>
            </a:ext>
          </a:extLst>
        </xdr:cNvPr>
        <xdr:cNvSpPr>
          <a:spLocks noChangeArrowheads="1"/>
        </xdr:cNvSpPr>
      </xdr:nvSpPr>
      <xdr:spPr bwMode="auto">
        <a:xfrm>
          <a:off x="3581400" y="25323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79</xdr:row>
      <xdr:rowOff>0</xdr:rowOff>
    </xdr:from>
    <xdr:to>
      <xdr:col>4</xdr:col>
      <xdr:colOff>571500</xdr:colOff>
      <xdr:row>80</xdr:row>
      <xdr:rowOff>0</xdr:rowOff>
    </xdr:to>
    <xdr:sp macro="" textlink="">
      <xdr:nvSpPr>
        <xdr:cNvPr id="19495" name="Object 16" hidden="1">
          <a:extLst>
            <a:ext uri="{FF2B5EF4-FFF2-40B4-BE49-F238E27FC236}">
              <a16:creationId xmlns:a16="http://schemas.microsoft.com/office/drawing/2014/main" id="{4E79EE77-2F60-B445-9C41-C0238C3D0194}"/>
            </a:ext>
          </a:extLst>
        </xdr:cNvPr>
        <xdr:cNvSpPr>
          <a:spLocks noChangeArrowheads="1"/>
        </xdr:cNvSpPr>
      </xdr:nvSpPr>
      <xdr:spPr bwMode="auto">
        <a:xfrm>
          <a:off x="3581400" y="25323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79</xdr:row>
      <xdr:rowOff>0</xdr:rowOff>
    </xdr:from>
    <xdr:to>
      <xdr:col>4</xdr:col>
      <xdr:colOff>571500</xdr:colOff>
      <xdr:row>80</xdr:row>
      <xdr:rowOff>0</xdr:rowOff>
    </xdr:to>
    <xdr:sp macro="" textlink="">
      <xdr:nvSpPr>
        <xdr:cNvPr id="19496" name="Object 16" hidden="1">
          <a:extLst>
            <a:ext uri="{FF2B5EF4-FFF2-40B4-BE49-F238E27FC236}">
              <a16:creationId xmlns:a16="http://schemas.microsoft.com/office/drawing/2014/main" id="{B1F70EF1-D7FD-EF40-8F35-80CF5B252331}"/>
            </a:ext>
          </a:extLst>
        </xdr:cNvPr>
        <xdr:cNvSpPr>
          <a:spLocks noChangeArrowheads="1"/>
        </xdr:cNvSpPr>
      </xdr:nvSpPr>
      <xdr:spPr bwMode="auto">
        <a:xfrm>
          <a:off x="3581400" y="25323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79</xdr:row>
      <xdr:rowOff>0</xdr:rowOff>
    </xdr:from>
    <xdr:to>
      <xdr:col>4</xdr:col>
      <xdr:colOff>571500</xdr:colOff>
      <xdr:row>80</xdr:row>
      <xdr:rowOff>0</xdr:rowOff>
    </xdr:to>
    <xdr:sp macro="" textlink="">
      <xdr:nvSpPr>
        <xdr:cNvPr id="19497" name="Object 16" hidden="1">
          <a:extLst>
            <a:ext uri="{FF2B5EF4-FFF2-40B4-BE49-F238E27FC236}">
              <a16:creationId xmlns:a16="http://schemas.microsoft.com/office/drawing/2014/main" id="{9B545305-9BA1-1742-BE76-6B1382CC8F52}"/>
            </a:ext>
          </a:extLst>
        </xdr:cNvPr>
        <xdr:cNvSpPr>
          <a:spLocks noChangeArrowheads="1"/>
        </xdr:cNvSpPr>
      </xdr:nvSpPr>
      <xdr:spPr bwMode="auto">
        <a:xfrm>
          <a:off x="3581400" y="25323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79</xdr:row>
      <xdr:rowOff>0</xdr:rowOff>
    </xdr:from>
    <xdr:to>
      <xdr:col>2</xdr:col>
      <xdr:colOff>1066800</xdr:colOff>
      <xdr:row>80</xdr:row>
      <xdr:rowOff>0</xdr:rowOff>
    </xdr:to>
    <xdr:sp macro="" textlink="">
      <xdr:nvSpPr>
        <xdr:cNvPr id="19498" name="Object 16" hidden="1">
          <a:extLst>
            <a:ext uri="{FF2B5EF4-FFF2-40B4-BE49-F238E27FC236}">
              <a16:creationId xmlns:a16="http://schemas.microsoft.com/office/drawing/2014/main" id="{599A04A6-DE64-1344-9946-35806A024828}"/>
            </a:ext>
          </a:extLst>
        </xdr:cNvPr>
        <xdr:cNvSpPr>
          <a:spLocks noChangeArrowheads="1"/>
        </xdr:cNvSpPr>
      </xdr:nvSpPr>
      <xdr:spPr bwMode="auto">
        <a:xfrm>
          <a:off x="457200" y="25323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79</xdr:row>
      <xdr:rowOff>0</xdr:rowOff>
    </xdr:from>
    <xdr:to>
      <xdr:col>2</xdr:col>
      <xdr:colOff>1066800</xdr:colOff>
      <xdr:row>80</xdr:row>
      <xdr:rowOff>0</xdr:rowOff>
    </xdr:to>
    <xdr:sp macro="" textlink="">
      <xdr:nvSpPr>
        <xdr:cNvPr id="19499" name="Object 16" hidden="1">
          <a:extLst>
            <a:ext uri="{FF2B5EF4-FFF2-40B4-BE49-F238E27FC236}">
              <a16:creationId xmlns:a16="http://schemas.microsoft.com/office/drawing/2014/main" id="{4C9FD23B-3D28-444F-BFD9-CDC93E6A1685}"/>
            </a:ext>
          </a:extLst>
        </xdr:cNvPr>
        <xdr:cNvSpPr>
          <a:spLocks noChangeArrowheads="1"/>
        </xdr:cNvSpPr>
      </xdr:nvSpPr>
      <xdr:spPr bwMode="auto">
        <a:xfrm>
          <a:off x="457200" y="25323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79</xdr:row>
      <xdr:rowOff>0</xdr:rowOff>
    </xdr:from>
    <xdr:to>
      <xdr:col>2</xdr:col>
      <xdr:colOff>1066800</xdr:colOff>
      <xdr:row>80</xdr:row>
      <xdr:rowOff>0</xdr:rowOff>
    </xdr:to>
    <xdr:sp macro="" textlink="">
      <xdr:nvSpPr>
        <xdr:cNvPr id="19500" name="Object 16" hidden="1">
          <a:extLst>
            <a:ext uri="{FF2B5EF4-FFF2-40B4-BE49-F238E27FC236}">
              <a16:creationId xmlns:a16="http://schemas.microsoft.com/office/drawing/2014/main" id="{A3A65F94-B18F-A940-868D-DDEE23C30F65}"/>
            </a:ext>
          </a:extLst>
        </xdr:cNvPr>
        <xdr:cNvSpPr>
          <a:spLocks noChangeArrowheads="1"/>
        </xdr:cNvSpPr>
      </xdr:nvSpPr>
      <xdr:spPr bwMode="auto">
        <a:xfrm>
          <a:off x="457200" y="25323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79</xdr:row>
      <xdr:rowOff>0</xdr:rowOff>
    </xdr:from>
    <xdr:to>
      <xdr:col>2</xdr:col>
      <xdr:colOff>1066800</xdr:colOff>
      <xdr:row>80</xdr:row>
      <xdr:rowOff>0</xdr:rowOff>
    </xdr:to>
    <xdr:sp macro="" textlink="">
      <xdr:nvSpPr>
        <xdr:cNvPr id="19501" name="Object 16" hidden="1">
          <a:extLst>
            <a:ext uri="{FF2B5EF4-FFF2-40B4-BE49-F238E27FC236}">
              <a16:creationId xmlns:a16="http://schemas.microsoft.com/office/drawing/2014/main" id="{207CBCF7-B524-1B46-89A3-FF53C5CCE60C}"/>
            </a:ext>
          </a:extLst>
        </xdr:cNvPr>
        <xdr:cNvSpPr>
          <a:spLocks noChangeArrowheads="1"/>
        </xdr:cNvSpPr>
      </xdr:nvSpPr>
      <xdr:spPr bwMode="auto">
        <a:xfrm>
          <a:off x="457200" y="253238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79</xdr:row>
      <xdr:rowOff>0</xdr:rowOff>
    </xdr:from>
    <xdr:to>
      <xdr:col>4</xdr:col>
      <xdr:colOff>571500</xdr:colOff>
      <xdr:row>80</xdr:row>
      <xdr:rowOff>0</xdr:rowOff>
    </xdr:to>
    <xdr:sp macro="" textlink="">
      <xdr:nvSpPr>
        <xdr:cNvPr id="19502" name="Object 16" hidden="1">
          <a:extLst>
            <a:ext uri="{FF2B5EF4-FFF2-40B4-BE49-F238E27FC236}">
              <a16:creationId xmlns:a16="http://schemas.microsoft.com/office/drawing/2014/main" id="{F2DBE5E6-2D46-E945-B5FE-EFCB7E842DFA}"/>
            </a:ext>
          </a:extLst>
        </xdr:cNvPr>
        <xdr:cNvSpPr>
          <a:spLocks noChangeArrowheads="1"/>
        </xdr:cNvSpPr>
      </xdr:nvSpPr>
      <xdr:spPr bwMode="auto">
        <a:xfrm>
          <a:off x="3581400" y="25323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80</xdr:row>
      <xdr:rowOff>114300</xdr:rowOff>
    </xdr:from>
    <xdr:to>
      <xdr:col>4</xdr:col>
      <xdr:colOff>571500</xdr:colOff>
      <xdr:row>81</xdr:row>
      <xdr:rowOff>63501</xdr:rowOff>
    </xdr:to>
    <xdr:sp macro="" textlink="">
      <xdr:nvSpPr>
        <xdr:cNvPr id="19503" name="Object 16" hidden="1">
          <a:extLst>
            <a:ext uri="{FF2B5EF4-FFF2-40B4-BE49-F238E27FC236}">
              <a16:creationId xmlns:a16="http://schemas.microsoft.com/office/drawing/2014/main" id="{7C0AEA75-59BA-0945-B1CA-B063AE72E394}"/>
            </a:ext>
          </a:extLst>
        </xdr:cNvPr>
        <xdr:cNvSpPr>
          <a:spLocks noChangeArrowheads="1"/>
        </xdr:cNvSpPr>
      </xdr:nvSpPr>
      <xdr:spPr bwMode="auto">
        <a:xfrm>
          <a:off x="3581400" y="25628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79</xdr:row>
      <xdr:rowOff>0</xdr:rowOff>
    </xdr:from>
    <xdr:to>
      <xdr:col>4</xdr:col>
      <xdr:colOff>571500</xdr:colOff>
      <xdr:row>80</xdr:row>
      <xdr:rowOff>0</xdr:rowOff>
    </xdr:to>
    <xdr:sp macro="" textlink="">
      <xdr:nvSpPr>
        <xdr:cNvPr id="19504" name="Object 16" hidden="1">
          <a:extLst>
            <a:ext uri="{FF2B5EF4-FFF2-40B4-BE49-F238E27FC236}">
              <a16:creationId xmlns:a16="http://schemas.microsoft.com/office/drawing/2014/main" id="{FCAE7F07-8EC2-6B42-866E-D97686CAFE15}"/>
            </a:ext>
          </a:extLst>
        </xdr:cNvPr>
        <xdr:cNvSpPr>
          <a:spLocks noChangeArrowheads="1"/>
        </xdr:cNvSpPr>
      </xdr:nvSpPr>
      <xdr:spPr bwMode="auto">
        <a:xfrm>
          <a:off x="3581400" y="25323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05" name="Object 16" hidden="1">
          <a:extLst>
            <a:ext uri="{FF2B5EF4-FFF2-40B4-BE49-F238E27FC236}">
              <a16:creationId xmlns:a16="http://schemas.microsoft.com/office/drawing/2014/main" id="{45F6F405-267D-824C-9146-761A1A7A5B69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06" name="Object 16" hidden="1">
          <a:extLst>
            <a:ext uri="{FF2B5EF4-FFF2-40B4-BE49-F238E27FC236}">
              <a16:creationId xmlns:a16="http://schemas.microsoft.com/office/drawing/2014/main" id="{FC898631-9BC1-8347-B02E-65AC1D4CA70A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07" name="Object 16" hidden="1">
          <a:extLst>
            <a:ext uri="{FF2B5EF4-FFF2-40B4-BE49-F238E27FC236}">
              <a16:creationId xmlns:a16="http://schemas.microsoft.com/office/drawing/2014/main" id="{937954FE-0DC9-9E47-AD35-0B6E18995EC0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08" name="Object 16" hidden="1">
          <a:extLst>
            <a:ext uri="{FF2B5EF4-FFF2-40B4-BE49-F238E27FC236}">
              <a16:creationId xmlns:a16="http://schemas.microsoft.com/office/drawing/2014/main" id="{13CC072A-F204-9147-A9D1-D685956A2F8C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09" name="Object 16" hidden="1">
          <a:extLst>
            <a:ext uri="{FF2B5EF4-FFF2-40B4-BE49-F238E27FC236}">
              <a16:creationId xmlns:a16="http://schemas.microsoft.com/office/drawing/2014/main" id="{6BD589E6-56A3-3148-989A-E2DA45D95E97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10" name="Object 16" hidden="1">
          <a:extLst>
            <a:ext uri="{FF2B5EF4-FFF2-40B4-BE49-F238E27FC236}">
              <a16:creationId xmlns:a16="http://schemas.microsoft.com/office/drawing/2014/main" id="{8FB10D2B-5844-0246-A103-E0D4BC0D079E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11" name="Object 16" hidden="1">
          <a:extLst>
            <a:ext uri="{FF2B5EF4-FFF2-40B4-BE49-F238E27FC236}">
              <a16:creationId xmlns:a16="http://schemas.microsoft.com/office/drawing/2014/main" id="{36A20B63-E1A8-E544-9619-00D601CBFEA6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12" name="Object 16" hidden="1">
          <a:extLst>
            <a:ext uri="{FF2B5EF4-FFF2-40B4-BE49-F238E27FC236}">
              <a16:creationId xmlns:a16="http://schemas.microsoft.com/office/drawing/2014/main" id="{DBA53470-9AF5-AE47-B363-747EFBE7DFFD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0</xdr:rowOff>
    </xdr:from>
    <xdr:to>
      <xdr:col>4</xdr:col>
      <xdr:colOff>571500</xdr:colOff>
      <xdr:row>85</xdr:row>
      <xdr:rowOff>190499</xdr:rowOff>
    </xdr:to>
    <xdr:sp macro="" textlink="">
      <xdr:nvSpPr>
        <xdr:cNvPr id="19513" name="Object 16" hidden="1">
          <a:extLst>
            <a:ext uri="{FF2B5EF4-FFF2-40B4-BE49-F238E27FC236}">
              <a16:creationId xmlns:a16="http://schemas.microsoft.com/office/drawing/2014/main" id="{7031BEAB-84DE-BE4B-B4AC-2B4A60BE90AD}"/>
            </a:ext>
          </a:extLst>
        </xdr:cNvPr>
        <xdr:cNvSpPr>
          <a:spLocks noChangeArrowheads="1"/>
        </xdr:cNvSpPr>
      </xdr:nvSpPr>
      <xdr:spPr bwMode="auto">
        <a:xfrm>
          <a:off x="3581400" y="26466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0</xdr:rowOff>
    </xdr:from>
    <xdr:to>
      <xdr:col>4</xdr:col>
      <xdr:colOff>571500</xdr:colOff>
      <xdr:row>85</xdr:row>
      <xdr:rowOff>190499</xdr:rowOff>
    </xdr:to>
    <xdr:sp macro="" textlink="">
      <xdr:nvSpPr>
        <xdr:cNvPr id="19514" name="Object 16" hidden="1">
          <a:extLst>
            <a:ext uri="{FF2B5EF4-FFF2-40B4-BE49-F238E27FC236}">
              <a16:creationId xmlns:a16="http://schemas.microsoft.com/office/drawing/2014/main" id="{EA9A7989-2470-2240-8A22-7DFF2F304614}"/>
            </a:ext>
          </a:extLst>
        </xdr:cNvPr>
        <xdr:cNvSpPr>
          <a:spLocks noChangeArrowheads="1"/>
        </xdr:cNvSpPr>
      </xdr:nvSpPr>
      <xdr:spPr bwMode="auto">
        <a:xfrm>
          <a:off x="3581400" y="26466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0</xdr:rowOff>
    </xdr:from>
    <xdr:to>
      <xdr:col>4</xdr:col>
      <xdr:colOff>571500</xdr:colOff>
      <xdr:row>85</xdr:row>
      <xdr:rowOff>190499</xdr:rowOff>
    </xdr:to>
    <xdr:sp macro="" textlink="">
      <xdr:nvSpPr>
        <xdr:cNvPr id="19515" name="Object 16" hidden="1">
          <a:extLst>
            <a:ext uri="{FF2B5EF4-FFF2-40B4-BE49-F238E27FC236}">
              <a16:creationId xmlns:a16="http://schemas.microsoft.com/office/drawing/2014/main" id="{8BC4D2B8-C56B-CF40-B208-649248E46C6E}"/>
            </a:ext>
          </a:extLst>
        </xdr:cNvPr>
        <xdr:cNvSpPr>
          <a:spLocks noChangeArrowheads="1"/>
        </xdr:cNvSpPr>
      </xdr:nvSpPr>
      <xdr:spPr bwMode="auto">
        <a:xfrm>
          <a:off x="3581400" y="26466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85</xdr:row>
      <xdr:rowOff>0</xdr:rowOff>
    </xdr:from>
    <xdr:to>
      <xdr:col>4</xdr:col>
      <xdr:colOff>571500</xdr:colOff>
      <xdr:row>85</xdr:row>
      <xdr:rowOff>190499</xdr:rowOff>
    </xdr:to>
    <xdr:sp macro="" textlink="">
      <xdr:nvSpPr>
        <xdr:cNvPr id="19516" name="Object 16" hidden="1">
          <a:extLst>
            <a:ext uri="{FF2B5EF4-FFF2-40B4-BE49-F238E27FC236}">
              <a16:creationId xmlns:a16="http://schemas.microsoft.com/office/drawing/2014/main" id="{27D18CC6-01C7-6F4C-8F9E-B3C875C97D9F}"/>
            </a:ext>
          </a:extLst>
        </xdr:cNvPr>
        <xdr:cNvSpPr>
          <a:spLocks noChangeArrowheads="1"/>
        </xdr:cNvSpPr>
      </xdr:nvSpPr>
      <xdr:spPr bwMode="auto">
        <a:xfrm>
          <a:off x="3581400" y="264668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558800</xdr:colOff>
      <xdr:row>83</xdr:row>
      <xdr:rowOff>63501</xdr:rowOff>
    </xdr:to>
    <xdr:sp macro="" textlink="">
      <xdr:nvSpPr>
        <xdr:cNvPr id="19517" name="Object 16" hidden="1">
          <a:extLst>
            <a:ext uri="{FF2B5EF4-FFF2-40B4-BE49-F238E27FC236}">
              <a16:creationId xmlns:a16="http://schemas.microsoft.com/office/drawing/2014/main" id="{3C51494F-0AD7-4F43-A00B-FD29702EF627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11557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571500</xdr:colOff>
      <xdr:row>83</xdr:row>
      <xdr:rowOff>63501</xdr:rowOff>
    </xdr:to>
    <xdr:sp macro="" textlink="">
      <xdr:nvSpPr>
        <xdr:cNvPr id="19518" name="Object 16" hidden="1">
          <a:extLst>
            <a:ext uri="{FF2B5EF4-FFF2-40B4-BE49-F238E27FC236}">
              <a16:creationId xmlns:a16="http://schemas.microsoft.com/office/drawing/2014/main" id="{C9372660-C417-2349-9C1B-7E041710F202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19" name="Object 16" hidden="1">
          <a:extLst>
            <a:ext uri="{FF2B5EF4-FFF2-40B4-BE49-F238E27FC236}">
              <a16:creationId xmlns:a16="http://schemas.microsoft.com/office/drawing/2014/main" id="{8697F089-B9C7-6B48-BD5A-C3DC2B73F6F9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0" name="Object 16" hidden="1">
          <a:extLst>
            <a:ext uri="{FF2B5EF4-FFF2-40B4-BE49-F238E27FC236}">
              <a16:creationId xmlns:a16="http://schemas.microsoft.com/office/drawing/2014/main" id="{371D5B15-A026-F74C-9FA8-F71184138706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1" name="Object 16" hidden="1">
          <a:extLst>
            <a:ext uri="{FF2B5EF4-FFF2-40B4-BE49-F238E27FC236}">
              <a16:creationId xmlns:a16="http://schemas.microsoft.com/office/drawing/2014/main" id="{C9D6C3C7-4E87-A74F-A59A-83CF2383B83C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2" name="Object 16" hidden="1">
          <a:extLst>
            <a:ext uri="{FF2B5EF4-FFF2-40B4-BE49-F238E27FC236}">
              <a16:creationId xmlns:a16="http://schemas.microsoft.com/office/drawing/2014/main" id="{CD67B234-79BF-534C-B2F5-88F8078BFB05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3" name="Object 16" hidden="1">
          <a:extLst>
            <a:ext uri="{FF2B5EF4-FFF2-40B4-BE49-F238E27FC236}">
              <a16:creationId xmlns:a16="http://schemas.microsoft.com/office/drawing/2014/main" id="{EC7376CC-4461-AA41-AFC9-B35F4CE8FDF3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4" name="Object 16" hidden="1">
          <a:extLst>
            <a:ext uri="{FF2B5EF4-FFF2-40B4-BE49-F238E27FC236}">
              <a16:creationId xmlns:a16="http://schemas.microsoft.com/office/drawing/2014/main" id="{A818E44C-2E79-D744-871B-549AD6CC8606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5" name="Object 16" hidden="1">
          <a:extLst>
            <a:ext uri="{FF2B5EF4-FFF2-40B4-BE49-F238E27FC236}">
              <a16:creationId xmlns:a16="http://schemas.microsoft.com/office/drawing/2014/main" id="{E05A153B-4DDB-EB47-89F1-EC5C65733A02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26" name="Object 16" hidden="1">
          <a:extLst>
            <a:ext uri="{FF2B5EF4-FFF2-40B4-BE49-F238E27FC236}">
              <a16:creationId xmlns:a16="http://schemas.microsoft.com/office/drawing/2014/main" id="{A332F065-2B55-A046-8084-5C7666328BE9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1661887</xdr:colOff>
      <xdr:row>83</xdr:row>
      <xdr:rowOff>177801</xdr:rowOff>
    </xdr:to>
    <xdr:sp macro="" textlink="">
      <xdr:nvSpPr>
        <xdr:cNvPr id="19527" name="Object 16" hidden="1">
          <a:extLst>
            <a:ext uri="{FF2B5EF4-FFF2-40B4-BE49-F238E27FC236}">
              <a16:creationId xmlns:a16="http://schemas.microsoft.com/office/drawing/2014/main" id="{FB99BEA0-CF6B-D64E-80F2-FD6C06BC1312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76201</xdr:rowOff>
    </xdr:to>
    <xdr:sp macro="" textlink="">
      <xdr:nvSpPr>
        <xdr:cNvPr id="19528" name="Object 16" hidden="1">
          <a:extLst>
            <a:ext uri="{FF2B5EF4-FFF2-40B4-BE49-F238E27FC236}">
              <a16:creationId xmlns:a16="http://schemas.microsoft.com/office/drawing/2014/main" id="{CDF2B571-3160-6A44-B0D8-1F905A2C8073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50801</xdr:rowOff>
    </xdr:to>
    <xdr:sp macro="" textlink="">
      <xdr:nvSpPr>
        <xdr:cNvPr id="19529" name="Object 16" hidden="1">
          <a:extLst>
            <a:ext uri="{FF2B5EF4-FFF2-40B4-BE49-F238E27FC236}">
              <a16:creationId xmlns:a16="http://schemas.microsoft.com/office/drawing/2014/main" id="{EAA2E05B-D2EB-854B-9051-E907644A28EA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30" name="Object 16" hidden="1">
          <a:extLst>
            <a:ext uri="{FF2B5EF4-FFF2-40B4-BE49-F238E27FC236}">
              <a16:creationId xmlns:a16="http://schemas.microsoft.com/office/drawing/2014/main" id="{728127FC-98CA-9F47-B008-6C3DE1CD56C4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31" name="Object 16" hidden="1">
          <a:extLst>
            <a:ext uri="{FF2B5EF4-FFF2-40B4-BE49-F238E27FC236}">
              <a16:creationId xmlns:a16="http://schemas.microsoft.com/office/drawing/2014/main" id="{BB8408BA-3B60-644A-99C9-6AF7F09D43E5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32" name="Object 16" hidden="1">
          <a:extLst>
            <a:ext uri="{FF2B5EF4-FFF2-40B4-BE49-F238E27FC236}">
              <a16:creationId xmlns:a16="http://schemas.microsoft.com/office/drawing/2014/main" id="{7CB08E6A-4C69-6644-8975-81D799753E98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33" name="Object 16" hidden="1">
          <a:extLst>
            <a:ext uri="{FF2B5EF4-FFF2-40B4-BE49-F238E27FC236}">
              <a16:creationId xmlns:a16="http://schemas.microsoft.com/office/drawing/2014/main" id="{444BE2FF-2BB9-BA41-9D18-B5BA3D940A65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1661887</xdr:colOff>
      <xdr:row>82</xdr:row>
      <xdr:rowOff>177799</xdr:rowOff>
    </xdr:to>
    <xdr:sp macro="" textlink="">
      <xdr:nvSpPr>
        <xdr:cNvPr id="19534" name="Object 16" hidden="1">
          <a:extLst>
            <a:ext uri="{FF2B5EF4-FFF2-40B4-BE49-F238E27FC236}">
              <a16:creationId xmlns:a16="http://schemas.microsoft.com/office/drawing/2014/main" id="{66A591ED-DABC-5540-84A7-280D69D5F9AB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1661887</xdr:colOff>
      <xdr:row>82</xdr:row>
      <xdr:rowOff>76199</xdr:rowOff>
    </xdr:to>
    <xdr:sp macro="" textlink="">
      <xdr:nvSpPr>
        <xdr:cNvPr id="19535" name="Object 16" hidden="1">
          <a:extLst>
            <a:ext uri="{FF2B5EF4-FFF2-40B4-BE49-F238E27FC236}">
              <a16:creationId xmlns:a16="http://schemas.microsoft.com/office/drawing/2014/main" id="{5F928DC7-5FD0-2E48-BBA6-9D24B3373C9D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1661887</xdr:colOff>
      <xdr:row>82</xdr:row>
      <xdr:rowOff>50799</xdr:rowOff>
    </xdr:to>
    <xdr:sp macro="" textlink="">
      <xdr:nvSpPr>
        <xdr:cNvPr id="19536" name="Object 16" hidden="1">
          <a:extLst>
            <a:ext uri="{FF2B5EF4-FFF2-40B4-BE49-F238E27FC236}">
              <a16:creationId xmlns:a16="http://schemas.microsoft.com/office/drawing/2014/main" id="{67DEF0B1-9A4B-8E47-81A7-88425F6728DA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1661887</xdr:colOff>
      <xdr:row>83</xdr:row>
      <xdr:rowOff>177801</xdr:rowOff>
    </xdr:to>
    <xdr:sp macro="" textlink="">
      <xdr:nvSpPr>
        <xdr:cNvPr id="19537" name="Object 16" hidden="1">
          <a:extLst>
            <a:ext uri="{FF2B5EF4-FFF2-40B4-BE49-F238E27FC236}">
              <a16:creationId xmlns:a16="http://schemas.microsoft.com/office/drawing/2014/main" id="{38985994-1CA7-1E4A-98F7-CA966EB670E4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76201</xdr:rowOff>
    </xdr:to>
    <xdr:sp macro="" textlink="">
      <xdr:nvSpPr>
        <xdr:cNvPr id="19538" name="Object 16" hidden="1">
          <a:extLst>
            <a:ext uri="{FF2B5EF4-FFF2-40B4-BE49-F238E27FC236}">
              <a16:creationId xmlns:a16="http://schemas.microsoft.com/office/drawing/2014/main" id="{2FA3E8B3-D085-4D4F-AB11-2B3D2159BDF5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50801</xdr:rowOff>
    </xdr:to>
    <xdr:sp macro="" textlink="">
      <xdr:nvSpPr>
        <xdr:cNvPr id="19539" name="Object 16" hidden="1">
          <a:extLst>
            <a:ext uri="{FF2B5EF4-FFF2-40B4-BE49-F238E27FC236}">
              <a16:creationId xmlns:a16="http://schemas.microsoft.com/office/drawing/2014/main" id="{6BB63108-CC88-2D4C-93E8-71DFDBC6DCF3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1661887</xdr:colOff>
      <xdr:row>83</xdr:row>
      <xdr:rowOff>177801</xdr:rowOff>
    </xdr:to>
    <xdr:sp macro="" textlink="">
      <xdr:nvSpPr>
        <xdr:cNvPr id="19540" name="Object 16" hidden="1">
          <a:extLst>
            <a:ext uri="{FF2B5EF4-FFF2-40B4-BE49-F238E27FC236}">
              <a16:creationId xmlns:a16="http://schemas.microsoft.com/office/drawing/2014/main" id="{289CC536-3FFE-FF4C-A04F-CFC9954396E2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76201</xdr:rowOff>
    </xdr:to>
    <xdr:sp macro="" textlink="">
      <xdr:nvSpPr>
        <xdr:cNvPr id="19541" name="Object 16" hidden="1">
          <a:extLst>
            <a:ext uri="{FF2B5EF4-FFF2-40B4-BE49-F238E27FC236}">
              <a16:creationId xmlns:a16="http://schemas.microsoft.com/office/drawing/2014/main" id="{4FAE655B-2929-864A-86C0-F791E3CA0C97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50801</xdr:rowOff>
    </xdr:to>
    <xdr:sp macro="" textlink="">
      <xdr:nvSpPr>
        <xdr:cNvPr id="19542" name="Object 16" hidden="1">
          <a:extLst>
            <a:ext uri="{FF2B5EF4-FFF2-40B4-BE49-F238E27FC236}">
              <a16:creationId xmlns:a16="http://schemas.microsoft.com/office/drawing/2014/main" id="{00606BFA-75BD-B945-A006-2437CD206289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558800</xdr:colOff>
      <xdr:row>83</xdr:row>
      <xdr:rowOff>63501</xdr:rowOff>
    </xdr:to>
    <xdr:sp macro="" textlink="">
      <xdr:nvSpPr>
        <xdr:cNvPr id="19543" name="Object 16" hidden="1">
          <a:extLst>
            <a:ext uri="{FF2B5EF4-FFF2-40B4-BE49-F238E27FC236}">
              <a16:creationId xmlns:a16="http://schemas.microsoft.com/office/drawing/2014/main" id="{E67E44BA-EE40-C34E-AC32-FAFE7C18248A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11557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571500</xdr:colOff>
      <xdr:row>83</xdr:row>
      <xdr:rowOff>63501</xdr:rowOff>
    </xdr:to>
    <xdr:sp macro="" textlink="">
      <xdr:nvSpPr>
        <xdr:cNvPr id="19544" name="Object 16" hidden="1">
          <a:extLst>
            <a:ext uri="{FF2B5EF4-FFF2-40B4-BE49-F238E27FC236}">
              <a16:creationId xmlns:a16="http://schemas.microsoft.com/office/drawing/2014/main" id="{E897012F-151C-CA45-9D71-6C7D63745050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11684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45" name="Object 16" hidden="1">
          <a:extLst>
            <a:ext uri="{FF2B5EF4-FFF2-40B4-BE49-F238E27FC236}">
              <a16:creationId xmlns:a16="http://schemas.microsoft.com/office/drawing/2014/main" id="{7562018B-0676-B240-83DC-1FB4ED88A0D1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46" name="Object 16" hidden="1">
          <a:extLst>
            <a:ext uri="{FF2B5EF4-FFF2-40B4-BE49-F238E27FC236}">
              <a16:creationId xmlns:a16="http://schemas.microsoft.com/office/drawing/2014/main" id="{96753156-746E-2D4B-B0AA-96202DBFEEBC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47" name="Object 16" hidden="1">
          <a:extLst>
            <a:ext uri="{FF2B5EF4-FFF2-40B4-BE49-F238E27FC236}">
              <a16:creationId xmlns:a16="http://schemas.microsoft.com/office/drawing/2014/main" id="{F43D861B-0BCD-AD42-A410-808232EEF3F3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48" name="Object 16" hidden="1">
          <a:extLst>
            <a:ext uri="{FF2B5EF4-FFF2-40B4-BE49-F238E27FC236}">
              <a16:creationId xmlns:a16="http://schemas.microsoft.com/office/drawing/2014/main" id="{1F84EDD8-7636-B141-B66D-696F6B18EEAB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49" name="Object 16" hidden="1">
          <a:extLst>
            <a:ext uri="{FF2B5EF4-FFF2-40B4-BE49-F238E27FC236}">
              <a16:creationId xmlns:a16="http://schemas.microsoft.com/office/drawing/2014/main" id="{A889A485-FC01-5A41-9C76-B101D5388F8B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50" name="Object 16" hidden="1">
          <a:extLst>
            <a:ext uri="{FF2B5EF4-FFF2-40B4-BE49-F238E27FC236}">
              <a16:creationId xmlns:a16="http://schemas.microsoft.com/office/drawing/2014/main" id="{96B015E5-0751-2249-8DFC-07E0CC378A32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51" name="Object 16" hidden="1">
          <a:extLst>
            <a:ext uri="{FF2B5EF4-FFF2-40B4-BE49-F238E27FC236}">
              <a16:creationId xmlns:a16="http://schemas.microsoft.com/office/drawing/2014/main" id="{6A1C4D44-FD87-8943-AD0D-93CF66A488B3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571500</xdr:colOff>
      <xdr:row>83</xdr:row>
      <xdr:rowOff>165101</xdr:rowOff>
    </xdr:to>
    <xdr:sp macro="" textlink="">
      <xdr:nvSpPr>
        <xdr:cNvPr id="19552" name="Object 16" hidden="1">
          <a:extLst>
            <a:ext uri="{FF2B5EF4-FFF2-40B4-BE49-F238E27FC236}">
              <a16:creationId xmlns:a16="http://schemas.microsoft.com/office/drawing/2014/main" id="{9B44B225-0E96-1F45-A8B5-51AFA7046BB1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1661887</xdr:colOff>
      <xdr:row>83</xdr:row>
      <xdr:rowOff>177801</xdr:rowOff>
    </xdr:to>
    <xdr:sp macro="" textlink="">
      <xdr:nvSpPr>
        <xdr:cNvPr id="19553" name="Object 16" hidden="1">
          <a:extLst>
            <a:ext uri="{FF2B5EF4-FFF2-40B4-BE49-F238E27FC236}">
              <a16:creationId xmlns:a16="http://schemas.microsoft.com/office/drawing/2014/main" id="{A33023D7-6C5B-A54B-8720-047EFE1CC0A5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76201</xdr:rowOff>
    </xdr:to>
    <xdr:sp macro="" textlink="">
      <xdr:nvSpPr>
        <xdr:cNvPr id="19554" name="Object 16" hidden="1">
          <a:extLst>
            <a:ext uri="{FF2B5EF4-FFF2-40B4-BE49-F238E27FC236}">
              <a16:creationId xmlns:a16="http://schemas.microsoft.com/office/drawing/2014/main" id="{1444E047-8029-F94C-86AB-3AC8DBB9103D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50801</xdr:rowOff>
    </xdr:to>
    <xdr:sp macro="" textlink="">
      <xdr:nvSpPr>
        <xdr:cNvPr id="19555" name="Object 16" hidden="1">
          <a:extLst>
            <a:ext uri="{FF2B5EF4-FFF2-40B4-BE49-F238E27FC236}">
              <a16:creationId xmlns:a16="http://schemas.microsoft.com/office/drawing/2014/main" id="{175A3569-0FC2-C947-AA0F-376450BB2ADF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56" name="Object 16" hidden="1">
          <a:extLst>
            <a:ext uri="{FF2B5EF4-FFF2-40B4-BE49-F238E27FC236}">
              <a16:creationId xmlns:a16="http://schemas.microsoft.com/office/drawing/2014/main" id="{E4276A25-BEC9-1946-BBEE-3AD9AF3E5426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57" name="Object 16" hidden="1">
          <a:extLst>
            <a:ext uri="{FF2B5EF4-FFF2-40B4-BE49-F238E27FC236}">
              <a16:creationId xmlns:a16="http://schemas.microsoft.com/office/drawing/2014/main" id="{D053D63A-AC1D-6443-B59E-03813F35C462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58" name="Object 16" hidden="1">
          <a:extLst>
            <a:ext uri="{FF2B5EF4-FFF2-40B4-BE49-F238E27FC236}">
              <a16:creationId xmlns:a16="http://schemas.microsoft.com/office/drawing/2014/main" id="{6AB08CA8-C5AE-634F-9CBE-D81184A62F5C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571500</xdr:colOff>
      <xdr:row>82</xdr:row>
      <xdr:rowOff>165099</xdr:rowOff>
    </xdr:to>
    <xdr:sp macro="" textlink="">
      <xdr:nvSpPr>
        <xdr:cNvPr id="19559" name="Object 16" hidden="1">
          <a:extLst>
            <a:ext uri="{FF2B5EF4-FFF2-40B4-BE49-F238E27FC236}">
              <a16:creationId xmlns:a16="http://schemas.microsoft.com/office/drawing/2014/main" id="{D6F10CC3-4542-BB44-B1C0-58B8251EF750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114300</xdr:rowOff>
    </xdr:from>
    <xdr:to>
      <xdr:col>4</xdr:col>
      <xdr:colOff>1661887</xdr:colOff>
      <xdr:row>82</xdr:row>
      <xdr:rowOff>177799</xdr:rowOff>
    </xdr:to>
    <xdr:sp macro="" textlink="">
      <xdr:nvSpPr>
        <xdr:cNvPr id="19560" name="Object 16" hidden="1">
          <a:extLst>
            <a:ext uri="{FF2B5EF4-FFF2-40B4-BE49-F238E27FC236}">
              <a16:creationId xmlns:a16="http://schemas.microsoft.com/office/drawing/2014/main" id="{B033F248-91A1-6849-8C0A-0B3966AC7425}"/>
            </a:ext>
          </a:extLst>
        </xdr:cNvPr>
        <xdr:cNvSpPr>
          <a:spLocks noChangeArrowheads="1"/>
        </xdr:cNvSpPr>
      </xdr:nvSpPr>
      <xdr:spPr bwMode="auto">
        <a:xfrm>
          <a:off x="3581400" y="258191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1661887</xdr:colOff>
      <xdr:row>82</xdr:row>
      <xdr:rowOff>76199</xdr:rowOff>
    </xdr:to>
    <xdr:sp macro="" textlink="">
      <xdr:nvSpPr>
        <xdr:cNvPr id="19561" name="Object 16" hidden="1">
          <a:extLst>
            <a:ext uri="{FF2B5EF4-FFF2-40B4-BE49-F238E27FC236}">
              <a16:creationId xmlns:a16="http://schemas.microsoft.com/office/drawing/2014/main" id="{957A1DDE-8560-9B4D-807F-88ED404E619B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81</xdr:row>
      <xdr:rowOff>0</xdr:rowOff>
    </xdr:from>
    <xdr:to>
      <xdr:col>4</xdr:col>
      <xdr:colOff>1661887</xdr:colOff>
      <xdr:row>82</xdr:row>
      <xdr:rowOff>50799</xdr:rowOff>
    </xdr:to>
    <xdr:sp macro="" textlink="">
      <xdr:nvSpPr>
        <xdr:cNvPr id="19562" name="Object 16" hidden="1">
          <a:extLst>
            <a:ext uri="{FF2B5EF4-FFF2-40B4-BE49-F238E27FC236}">
              <a16:creationId xmlns:a16="http://schemas.microsoft.com/office/drawing/2014/main" id="{3F2EB193-BFAB-A54B-9121-8D50121F1F29}"/>
            </a:ext>
          </a:extLst>
        </xdr:cNvPr>
        <xdr:cNvSpPr>
          <a:spLocks noChangeArrowheads="1"/>
        </xdr:cNvSpPr>
      </xdr:nvSpPr>
      <xdr:spPr bwMode="auto">
        <a:xfrm>
          <a:off x="3581400" y="257048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1661887</xdr:colOff>
      <xdr:row>83</xdr:row>
      <xdr:rowOff>177801</xdr:rowOff>
    </xdr:to>
    <xdr:sp macro="" textlink="">
      <xdr:nvSpPr>
        <xdr:cNvPr id="19563" name="Object 16" hidden="1">
          <a:extLst>
            <a:ext uri="{FF2B5EF4-FFF2-40B4-BE49-F238E27FC236}">
              <a16:creationId xmlns:a16="http://schemas.microsoft.com/office/drawing/2014/main" id="{8B81CDDE-B272-494B-B340-E6935E34E3DE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76201</xdr:rowOff>
    </xdr:to>
    <xdr:sp macro="" textlink="">
      <xdr:nvSpPr>
        <xdr:cNvPr id="19564" name="Object 16" hidden="1">
          <a:extLst>
            <a:ext uri="{FF2B5EF4-FFF2-40B4-BE49-F238E27FC236}">
              <a16:creationId xmlns:a16="http://schemas.microsoft.com/office/drawing/2014/main" id="{A096024F-15ED-2345-B434-A84D0550F273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50801</xdr:rowOff>
    </xdr:to>
    <xdr:sp macro="" textlink="">
      <xdr:nvSpPr>
        <xdr:cNvPr id="19565" name="Object 16" hidden="1">
          <a:extLst>
            <a:ext uri="{FF2B5EF4-FFF2-40B4-BE49-F238E27FC236}">
              <a16:creationId xmlns:a16="http://schemas.microsoft.com/office/drawing/2014/main" id="{CEA9634E-DED6-224D-8F58-5FCDFDEBA5A2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114300</xdr:rowOff>
    </xdr:from>
    <xdr:to>
      <xdr:col>4</xdr:col>
      <xdr:colOff>1661887</xdr:colOff>
      <xdr:row>83</xdr:row>
      <xdr:rowOff>177801</xdr:rowOff>
    </xdr:to>
    <xdr:sp macro="" textlink="">
      <xdr:nvSpPr>
        <xdr:cNvPr id="19566" name="Object 16" hidden="1">
          <a:extLst>
            <a:ext uri="{FF2B5EF4-FFF2-40B4-BE49-F238E27FC236}">
              <a16:creationId xmlns:a16="http://schemas.microsoft.com/office/drawing/2014/main" id="{142425BC-817D-C54F-949C-5D755AA73293}"/>
            </a:ext>
          </a:extLst>
        </xdr:cNvPr>
        <xdr:cNvSpPr>
          <a:spLocks noChangeArrowheads="1"/>
        </xdr:cNvSpPr>
      </xdr:nvSpPr>
      <xdr:spPr bwMode="auto">
        <a:xfrm>
          <a:off x="3581400" y="260096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76201</xdr:rowOff>
    </xdr:to>
    <xdr:sp macro="" textlink="">
      <xdr:nvSpPr>
        <xdr:cNvPr id="19567" name="Object 16" hidden="1">
          <a:extLst>
            <a:ext uri="{FF2B5EF4-FFF2-40B4-BE49-F238E27FC236}">
              <a16:creationId xmlns:a16="http://schemas.microsoft.com/office/drawing/2014/main" id="{406B2583-1875-474D-BAC6-C3BAAFCD6023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82</xdr:row>
      <xdr:rowOff>0</xdr:rowOff>
    </xdr:from>
    <xdr:to>
      <xdr:col>4</xdr:col>
      <xdr:colOff>1661887</xdr:colOff>
      <xdr:row>83</xdr:row>
      <xdr:rowOff>50801</xdr:rowOff>
    </xdr:to>
    <xdr:sp macro="" textlink="">
      <xdr:nvSpPr>
        <xdr:cNvPr id="19568" name="Object 16" hidden="1">
          <a:extLst>
            <a:ext uri="{FF2B5EF4-FFF2-40B4-BE49-F238E27FC236}">
              <a16:creationId xmlns:a16="http://schemas.microsoft.com/office/drawing/2014/main" id="{99C244B4-0BB7-D14F-9865-514137B968F9}"/>
            </a:ext>
          </a:extLst>
        </xdr:cNvPr>
        <xdr:cNvSpPr>
          <a:spLocks noChangeArrowheads="1"/>
        </xdr:cNvSpPr>
      </xdr:nvSpPr>
      <xdr:spPr bwMode="auto">
        <a:xfrm>
          <a:off x="3581400" y="258953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569" name="Object 16" hidden="1">
          <a:extLst>
            <a:ext uri="{FF2B5EF4-FFF2-40B4-BE49-F238E27FC236}">
              <a16:creationId xmlns:a16="http://schemas.microsoft.com/office/drawing/2014/main" id="{ABAFD3C3-28DD-AC44-BEF2-DCF61A7FAAF4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570" name="Object 16" hidden="1">
          <a:extLst>
            <a:ext uri="{FF2B5EF4-FFF2-40B4-BE49-F238E27FC236}">
              <a16:creationId xmlns:a16="http://schemas.microsoft.com/office/drawing/2014/main" id="{56B34F8D-A147-8049-837F-1E0DBF9FFD48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571" name="Object 16" hidden="1">
          <a:extLst>
            <a:ext uri="{FF2B5EF4-FFF2-40B4-BE49-F238E27FC236}">
              <a16:creationId xmlns:a16="http://schemas.microsoft.com/office/drawing/2014/main" id="{8E9A767B-FBA9-EC46-B6A4-1EAB3D505664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571500</xdr:colOff>
      <xdr:row>85</xdr:row>
      <xdr:rowOff>1</xdr:rowOff>
    </xdr:to>
    <xdr:sp macro="" textlink="">
      <xdr:nvSpPr>
        <xdr:cNvPr id="19572" name="Object 16" hidden="1">
          <a:extLst>
            <a:ext uri="{FF2B5EF4-FFF2-40B4-BE49-F238E27FC236}">
              <a16:creationId xmlns:a16="http://schemas.microsoft.com/office/drawing/2014/main" id="{D3062EDC-73C4-7A48-B402-D9359CBBC47F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11684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3" name="Object 16" hidden="1">
          <a:extLst>
            <a:ext uri="{FF2B5EF4-FFF2-40B4-BE49-F238E27FC236}">
              <a16:creationId xmlns:a16="http://schemas.microsoft.com/office/drawing/2014/main" id="{C359ED48-7055-AA4A-8BE9-DDAE41BB9162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4" name="Object 16" hidden="1">
          <a:extLst>
            <a:ext uri="{FF2B5EF4-FFF2-40B4-BE49-F238E27FC236}">
              <a16:creationId xmlns:a16="http://schemas.microsoft.com/office/drawing/2014/main" id="{9C1B0585-816B-9147-8742-F2CAC232216E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5" name="Object 16" hidden="1">
          <a:extLst>
            <a:ext uri="{FF2B5EF4-FFF2-40B4-BE49-F238E27FC236}">
              <a16:creationId xmlns:a16="http://schemas.microsoft.com/office/drawing/2014/main" id="{4CB518E7-FB6A-F04B-8A69-F2244B992B71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6" name="Object 16" hidden="1">
          <a:extLst>
            <a:ext uri="{FF2B5EF4-FFF2-40B4-BE49-F238E27FC236}">
              <a16:creationId xmlns:a16="http://schemas.microsoft.com/office/drawing/2014/main" id="{F0ABDDBB-D5E7-8E4B-8EC2-8FD17DB6FD57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7" name="Object 16" hidden="1">
          <a:extLst>
            <a:ext uri="{FF2B5EF4-FFF2-40B4-BE49-F238E27FC236}">
              <a16:creationId xmlns:a16="http://schemas.microsoft.com/office/drawing/2014/main" id="{14B932A6-5B8E-FA40-9EAB-BFCD169FFC2F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8" name="Object 16" hidden="1">
          <a:extLst>
            <a:ext uri="{FF2B5EF4-FFF2-40B4-BE49-F238E27FC236}">
              <a16:creationId xmlns:a16="http://schemas.microsoft.com/office/drawing/2014/main" id="{0B8B35BA-167B-704F-BC62-815DE8246405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79" name="Object 16" hidden="1">
          <a:extLst>
            <a:ext uri="{FF2B5EF4-FFF2-40B4-BE49-F238E27FC236}">
              <a16:creationId xmlns:a16="http://schemas.microsoft.com/office/drawing/2014/main" id="{764AF5DB-E349-A64C-AD74-DA878C65D288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80" name="Object 16" hidden="1">
          <a:extLst>
            <a:ext uri="{FF2B5EF4-FFF2-40B4-BE49-F238E27FC236}">
              <a16:creationId xmlns:a16="http://schemas.microsoft.com/office/drawing/2014/main" id="{8D0530D3-A6E1-F745-BA9C-949E85E2A69C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1661887</xdr:colOff>
      <xdr:row>85</xdr:row>
      <xdr:rowOff>63501</xdr:rowOff>
    </xdr:to>
    <xdr:sp macro="" textlink="">
      <xdr:nvSpPr>
        <xdr:cNvPr id="19581" name="Object 16" hidden="1">
          <a:extLst>
            <a:ext uri="{FF2B5EF4-FFF2-40B4-BE49-F238E27FC236}">
              <a16:creationId xmlns:a16="http://schemas.microsoft.com/office/drawing/2014/main" id="{400F8BC5-3E8D-E14C-B81C-6F0C67329695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2743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1661887</xdr:colOff>
      <xdr:row>85</xdr:row>
      <xdr:rowOff>1</xdr:rowOff>
    </xdr:to>
    <xdr:sp macro="" textlink="">
      <xdr:nvSpPr>
        <xdr:cNvPr id="19582" name="Object 16" hidden="1">
          <a:extLst>
            <a:ext uri="{FF2B5EF4-FFF2-40B4-BE49-F238E27FC236}">
              <a16:creationId xmlns:a16="http://schemas.microsoft.com/office/drawing/2014/main" id="{1FB7639F-0AC8-9647-950C-3C597CF4CF4B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1661887</xdr:colOff>
      <xdr:row>85</xdr:row>
      <xdr:rowOff>1</xdr:rowOff>
    </xdr:to>
    <xdr:sp macro="" textlink="">
      <xdr:nvSpPr>
        <xdr:cNvPr id="19583" name="Object 16" hidden="1">
          <a:extLst>
            <a:ext uri="{FF2B5EF4-FFF2-40B4-BE49-F238E27FC236}">
              <a16:creationId xmlns:a16="http://schemas.microsoft.com/office/drawing/2014/main" id="{008BE886-E48D-B341-B6AC-38E6751F80F4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84</xdr:row>
      <xdr:rowOff>0</xdr:rowOff>
    </xdr:from>
    <xdr:to>
      <xdr:col>2</xdr:col>
      <xdr:colOff>1066800</xdr:colOff>
      <xdr:row>85</xdr:row>
      <xdr:rowOff>1</xdr:rowOff>
    </xdr:to>
    <xdr:sp macro="" textlink="">
      <xdr:nvSpPr>
        <xdr:cNvPr id="19584" name="Object 16" hidden="1">
          <a:extLst>
            <a:ext uri="{FF2B5EF4-FFF2-40B4-BE49-F238E27FC236}">
              <a16:creationId xmlns:a16="http://schemas.microsoft.com/office/drawing/2014/main" id="{DCE419B9-4CD3-1B4C-B1BE-0E26DB50050E}"/>
            </a:ext>
          </a:extLst>
        </xdr:cNvPr>
        <xdr:cNvSpPr>
          <a:spLocks noChangeArrowheads="1"/>
        </xdr:cNvSpPr>
      </xdr:nvSpPr>
      <xdr:spPr bwMode="auto">
        <a:xfrm>
          <a:off x="457200" y="2627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84</xdr:row>
      <xdr:rowOff>0</xdr:rowOff>
    </xdr:from>
    <xdr:to>
      <xdr:col>2</xdr:col>
      <xdr:colOff>1066800</xdr:colOff>
      <xdr:row>85</xdr:row>
      <xdr:rowOff>1</xdr:rowOff>
    </xdr:to>
    <xdr:sp macro="" textlink="">
      <xdr:nvSpPr>
        <xdr:cNvPr id="19585" name="Object 16" hidden="1">
          <a:extLst>
            <a:ext uri="{FF2B5EF4-FFF2-40B4-BE49-F238E27FC236}">
              <a16:creationId xmlns:a16="http://schemas.microsoft.com/office/drawing/2014/main" id="{6EEFDF49-5976-3F44-93EB-B8CE7E58FFB2}"/>
            </a:ext>
          </a:extLst>
        </xdr:cNvPr>
        <xdr:cNvSpPr>
          <a:spLocks noChangeArrowheads="1"/>
        </xdr:cNvSpPr>
      </xdr:nvSpPr>
      <xdr:spPr bwMode="auto">
        <a:xfrm>
          <a:off x="457200" y="2627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86" name="Object 16" hidden="1">
          <a:extLst>
            <a:ext uri="{FF2B5EF4-FFF2-40B4-BE49-F238E27FC236}">
              <a16:creationId xmlns:a16="http://schemas.microsoft.com/office/drawing/2014/main" id="{1907ECEB-D541-7D46-8970-F35269FF6900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87" name="Object 16" hidden="1">
          <a:extLst>
            <a:ext uri="{FF2B5EF4-FFF2-40B4-BE49-F238E27FC236}">
              <a16:creationId xmlns:a16="http://schemas.microsoft.com/office/drawing/2014/main" id="{8A84ED53-6E28-EF4D-84D7-E81C842861E0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88" name="Object 16" hidden="1">
          <a:extLst>
            <a:ext uri="{FF2B5EF4-FFF2-40B4-BE49-F238E27FC236}">
              <a16:creationId xmlns:a16="http://schemas.microsoft.com/office/drawing/2014/main" id="{BE59EC43-0EFD-A940-81F7-208A72C654A4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571500</xdr:colOff>
      <xdr:row>85</xdr:row>
      <xdr:rowOff>63501</xdr:rowOff>
    </xdr:to>
    <xdr:sp macro="" textlink="">
      <xdr:nvSpPr>
        <xdr:cNvPr id="19589" name="Object 16" hidden="1">
          <a:extLst>
            <a:ext uri="{FF2B5EF4-FFF2-40B4-BE49-F238E27FC236}">
              <a16:creationId xmlns:a16="http://schemas.microsoft.com/office/drawing/2014/main" id="{940C3C43-7E50-3446-BF72-DC8789796276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11684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1661887</xdr:colOff>
      <xdr:row>85</xdr:row>
      <xdr:rowOff>63501</xdr:rowOff>
    </xdr:to>
    <xdr:sp macro="" textlink="">
      <xdr:nvSpPr>
        <xdr:cNvPr id="19590" name="Object 16" hidden="1">
          <a:extLst>
            <a:ext uri="{FF2B5EF4-FFF2-40B4-BE49-F238E27FC236}">
              <a16:creationId xmlns:a16="http://schemas.microsoft.com/office/drawing/2014/main" id="{07EF1837-8E10-B140-80F6-DAA9B0BB2327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2743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591" name="Object 16" hidden="1">
          <a:extLst>
            <a:ext uri="{FF2B5EF4-FFF2-40B4-BE49-F238E27FC236}">
              <a16:creationId xmlns:a16="http://schemas.microsoft.com/office/drawing/2014/main" id="{54553D04-78EC-B74F-9687-36148F83BE2E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592" name="Object 16" hidden="1">
          <a:extLst>
            <a:ext uri="{FF2B5EF4-FFF2-40B4-BE49-F238E27FC236}">
              <a16:creationId xmlns:a16="http://schemas.microsoft.com/office/drawing/2014/main" id="{6A8E5950-A267-304D-B20D-E60B49ED2AB9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593" name="Object 16" hidden="1">
          <a:extLst>
            <a:ext uri="{FF2B5EF4-FFF2-40B4-BE49-F238E27FC236}">
              <a16:creationId xmlns:a16="http://schemas.microsoft.com/office/drawing/2014/main" id="{FE70B8C6-6674-8F4C-99F3-72CF2F066F31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594" name="Object 16" hidden="1">
          <a:extLst>
            <a:ext uri="{FF2B5EF4-FFF2-40B4-BE49-F238E27FC236}">
              <a16:creationId xmlns:a16="http://schemas.microsoft.com/office/drawing/2014/main" id="{0D96CDAA-7BF3-F646-8D3B-E3189F33048E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1661887</xdr:colOff>
      <xdr:row>84</xdr:row>
      <xdr:rowOff>177799</xdr:rowOff>
    </xdr:to>
    <xdr:sp macro="" textlink="">
      <xdr:nvSpPr>
        <xdr:cNvPr id="19595" name="Object 16" hidden="1">
          <a:extLst>
            <a:ext uri="{FF2B5EF4-FFF2-40B4-BE49-F238E27FC236}">
              <a16:creationId xmlns:a16="http://schemas.microsoft.com/office/drawing/2014/main" id="{98740A28-AF49-0347-A548-DA4CC38B56CF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1661887</xdr:colOff>
      <xdr:row>84</xdr:row>
      <xdr:rowOff>76199</xdr:rowOff>
    </xdr:to>
    <xdr:sp macro="" textlink="">
      <xdr:nvSpPr>
        <xdr:cNvPr id="19596" name="Object 16" hidden="1">
          <a:extLst>
            <a:ext uri="{FF2B5EF4-FFF2-40B4-BE49-F238E27FC236}">
              <a16:creationId xmlns:a16="http://schemas.microsoft.com/office/drawing/2014/main" id="{31211BDB-D1FD-0647-B31E-13F6FDFB86E7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2743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0</xdr:rowOff>
    </xdr:from>
    <xdr:to>
      <xdr:col>4</xdr:col>
      <xdr:colOff>1661887</xdr:colOff>
      <xdr:row>84</xdr:row>
      <xdr:rowOff>50799</xdr:rowOff>
    </xdr:to>
    <xdr:sp macro="" textlink="">
      <xdr:nvSpPr>
        <xdr:cNvPr id="19597" name="Object 16" hidden="1">
          <a:extLst>
            <a:ext uri="{FF2B5EF4-FFF2-40B4-BE49-F238E27FC236}">
              <a16:creationId xmlns:a16="http://schemas.microsoft.com/office/drawing/2014/main" id="{B4613CDA-9333-8543-AD00-BE8F2F6EE74F}"/>
            </a:ext>
          </a:extLst>
        </xdr:cNvPr>
        <xdr:cNvSpPr>
          <a:spLocks noChangeArrowheads="1"/>
        </xdr:cNvSpPr>
      </xdr:nvSpPr>
      <xdr:spPr bwMode="auto">
        <a:xfrm>
          <a:off x="3581400" y="26085800"/>
          <a:ext cx="27432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76199</xdr:rowOff>
    </xdr:to>
    <xdr:sp macro="" textlink="">
      <xdr:nvSpPr>
        <xdr:cNvPr id="19598" name="Object 16" hidden="1">
          <a:extLst>
            <a:ext uri="{FF2B5EF4-FFF2-40B4-BE49-F238E27FC236}">
              <a16:creationId xmlns:a16="http://schemas.microsoft.com/office/drawing/2014/main" id="{1D51E9DC-FB4D-3C4E-BDEA-F8D714742B5D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83</xdr:row>
      <xdr:rowOff>0</xdr:rowOff>
    </xdr:from>
    <xdr:to>
      <xdr:col>2</xdr:col>
      <xdr:colOff>1066800</xdr:colOff>
      <xdr:row>84</xdr:row>
      <xdr:rowOff>50799</xdr:rowOff>
    </xdr:to>
    <xdr:sp macro="" textlink="">
      <xdr:nvSpPr>
        <xdr:cNvPr id="19599" name="Object 16" hidden="1">
          <a:extLst>
            <a:ext uri="{FF2B5EF4-FFF2-40B4-BE49-F238E27FC236}">
              <a16:creationId xmlns:a16="http://schemas.microsoft.com/office/drawing/2014/main" id="{7EB0EDB1-D111-FE49-947D-C4B0CE358693}"/>
            </a:ext>
          </a:extLst>
        </xdr:cNvPr>
        <xdr:cNvSpPr>
          <a:spLocks noChangeArrowheads="1"/>
        </xdr:cNvSpPr>
      </xdr:nvSpPr>
      <xdr:spPr bwMode="auto">
        <a:xfrm>
          <a:off x="457200" y="260858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600" name="Object 16" hidden="1">
          <a:extLst>
            <a:ext uri="{FF2B5EF4-FFF2-40B4-BE49-F238E27FC236}">
              <a16:creationId xmlns:a16="http://schemas.microsoft.com/office/drawing/2014/main" id="{A30BD598-0448-7E4A-A118-8AFA6BBE1C6C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601" name="Object 16" hidden="1">
          <a:extLst>
            <a:ext uri="{FF2B5EF4-FFF2-40B4-BE49-F238E27FC236}">
              <a16:creationId xmlns:a16="http://schemas.microsoft.com/office/drawing/2014/main" id="{8276373C-48E2-F741-94E7-39B822C9FD6B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602" name="Object 16" hidden="1">
          <a:extLst>
            <a:ext uri="{FF2B5EF4-FFF2-40B4-BE49-F238E27FC236}">
              <a16:creationId xmlns:a16="http://schemas.microsoft.com/office/drawing/2014/main" id="{79E05720-4614-6D4E-BE35-C247C28412C4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571500</xdr:colOff>
      <xdr:row>84</xdr:row>
      <xdr:rowOff>165099</xdr:rowOff>
    </xdr:to>
    <xdr:sp macro="" textlink="">
      <xdr:nvSpPr>
        <xdr:cNvPr id="19603" name="Object 16" hidden="1">
          <a:extLst>
            <a:ext uri="{FF2B5EF4-FFF2-40B4-BE49-F238E27FC236}">
              <a16:creationId xmlns:a16="http://schemas.microsoft.com/office/drawing/2014/main" id="{06FEFF1C-A09E-4A4C-9D77-1D2E86F5F4B4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83</xdr:row>
      <xdr:rowOff>114300</xdr:rowOff>
    </xdr:from>
    <xdr:to>
      <xdr:col>4</xdr:col>
      <xdr:colOff>1661887</xdr:colOff>
      <xdr:row>84</xdr:row>
      <xdr:rowOff>177799</xdr:rowOff>
    </xdr:to>
    <xdr:sp macro="" textlink="">
      <xdr:nvSpPr>
        <xdr:cNvPr id="19604" name="Object 16" hidden="1">
          <a:extLst>
            <a:ext uri="{FF2B5EF4-FFF2-40B4-BE49-F238E27FC236}">
              <a16:creationId xmlns:a16="http://schemas.microsoft.com/office/drawing/2014/main" id="{779E9E41-F1F5-DE42-AFA3-107E9BE96AB9}"/>
            </a:ext>
          </a:extLst>
        </xdr:cNvPr>
        <xdr:cNvSpPr>
          <a:spLocks noChangeArrowheads="1"/>
        </xdr:cNvSpPr>
      </xdr:nvSpPr>
      <xdr:spPr bwMode="auto">
        <a:xfrm>
          <a:off x="3581400" y="26200100"/>
          <a:ext cx="2743200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84</xdr:row>
      <xdr:rowOff>0</xdr:rowOff>
    </xdr:from>
    <xdr:to>
      <xdr:col>2</xdr:col>
      <xdr:colOff>1066800</xdr:colOff>
      <xdr:row>85</xdr:row>
      <xdr:rowOff>1</xdr:rowOff>
    </xdr:to>
    <xdr:sp macro="" textlink="">
      <xdr:nvSpPr>
        <xdr:cNvPr id="19605" name="Object 16" hidden="1">
          <a:extLst>
            <a:ext uri="{FF2B5EF4-FFF2-40B4-BE49-F238E27FC236}">
              <a16:creationId xmlns:a16="http://schemas.microsoft.com/office/drawing/2014/main" id="{7D46D617-A95B-D84A-8323-0FB24A85C30D}"/>
            </a:ext>
          </a:extLst>
        </xdr:cNvPr>
        <xdr:cNvSpPr>
          <a:spLocks noChangeArrowheads="1"/>
        </xdr:cNvSpPr>
      </xdr:nvSpPr>
      <xdr:spPr bwMode="auto">
        <a:xfrm>
          <a:off x="457200" y="2627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84</xdr:row>
      <xdr:rowOff>0</xdr:rowOff>
    </xdr:from>
    <xdr:to>
      <xdr:col>2</xdr:col>
      <xdr:colOff>1066800</xdr:colOff>
      <xdr:row>85</xdr:row>
      <xdr:rowOff>1</xdr:rowOff>
    </xdr:to>
    <xdr:sp macro="" textlink="">
      <xdr:nvSpPr>
        <xdr:cNvPr id="19606" name="Object 16" hidden="1">
          <a:extLst>
            <a:ext uri="{FF2B5EF4-FFF2-40B4-BE49-F238E27FC236}">
              <a16:creationId xmlns:a16="http://schemas.microsoft.com/office/drawing/2014/main" id="{64CC0905-21E8-A34B-A51C-27167C544FA3}"/>
            </a:ext>
          </a:extLst>
        </xdr:cNvPr>
        <xdr:cNvSpPr>
          <a:spLocks noChangeArrowheads="1"/>
        </xdr:cNvSpPr>
      </xdr:nvSpPr>
      <xdr:spPr bwMode="auto">
        <a:xfrm>
          <a:off x="457200" y="26276300"/>
          <a:ext cx="1066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1661887</xdr:colOff>
      <xdr:row>85</xdr:row>
      <xdr:rowOff>63501</xdr:rowOff>
    </xdr:to>
    <xdr:sp macro="" textlink="">
      <xdr:nvSpPr>
        <xdr:cNvPr id="19607" name="Object 16" hidden="1">
          <a:extLst>
            <a:ext uri="{FF2B5EF4-FFF2-40B4-BE49-F238E27FC236}">
              <a16:creationId xmlns:a16="http://schemas.microsoft.com/office/drawing/2014/main" id="{C3ACB211-D7BB-C242-8B73-98777F8305BD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2743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1661887</xdr:colOff>
      <xdr:row>85</xdr:row>
      <xdr:rowOff>1</xdr:rowOff>
    </xdr:to>
    <xdr:sp macro="" textlink="">
      <xdr:nvSpPr>
        <xdr:cNvPr id="19608" name="Object 16" hidden="1">
          <a:extLst>
            <a:ext uri="{FF2B5EF4-FFF2-40B4-BE49-F238E27FC236}">
              <a16:creationId xmlns:a16="http://schemas.microsoft.com/office/drawing/2014/main" id="{8A3E7A50-CA95-5440-8073-4D76C0D768D7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1661887</xdr:colOff>
      <xdr:row>85</xdr:row>
      <xdr:rowOff>1</xdr:rowOff>
    </xdr:to>
    <xdr:sp macro="" textlink="">
      <xdr:nvSpPr>
        <xdr:cNvPr id="19609" name="Object 16" hidden="1">
          <a:extLst>
            <a:ext uri="{FF2B5EF4-FFF2-40B4-BE49-F238E27FC236}">
              <a16:creationId xmlns:a16="http://schemas.microsoft.com/office/drawing/2014/main" id="{34F2340E-8312-034F-B187-DB52F1994B74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1661887</xdr:colOff>
      <xdr:row>85</xdr:row>
      <xdr:rowOff>63501</xdr:rowOff>
    </xdr:to>
    <xdr:sp macro="" textlink="">
      <xdr:nvSpPr>
        <xdr:cNvPr id="19610" name="Object 16" hidden="1">
          <a:extLst>
            <a:ext uri="{FF2B5EF4-FFF2-40B4-BE49-F238E27FC236}">
              <a16:creationId xmlns:a16="http://schemas.microsoft.com/office/drawing/2014/main" id="{2DF2B302-63C5-704B-9AD2-A97C2BBC99FE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2743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1661887</xdr:colOff>
      <xdr:row>85</xdr:row>
      <xdr:rowOff>63501</xdr:rowOff>
    </xdr:to>
    <xdr:sp macro="" textlink="">
      <xdr:nvSpPr>
        <xdr:cNvPr id="19611" name="Object 16" hidden="1">
          <a:extLst>
            <a:ext uri="{FF2B5EF4-FFF2-40B4-BE49-F238E27FC236}">
              <a16:creationId xmlns:a16="http://schemas.microsoft.com/office/drawing/2014/main" id="{0808165C-D3EF-2341-8868-73D40F0DFDE8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2743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1661887</xdr:colOff>
      <xdr:row>85</xdr:row>
      <xdr:rowOff>1</xdr:rowOff>
    </xdr:to>
    <xdr:sp macro="" textlink="">
      <xdr:nvSpPr>
        <xdr:cNvPr id="19612" name="Object 16" hidden="1">
          <a:extLst>
            <a:ext uri="{FF2B5EF4-FFF2-40B4-BE49-F238E27FC236}">
              <a16:creationId xmlns:a16="http://schemas.microsoft.com/office/drawing/2014/main" id="{F36C0A92-51BE-7A4B-8151-55FA78CEBA9F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0</xdr:rowOff>
    </xdr:from>
    <xdr:to>
      <xdr:col>4</xdr:col>
      <xdr:colOff>1661887</xdr:colOff>
      <xdr:row>85</xdr:row>
      <xdr:rowOff>1</xdr:rowOff>
    </xdr:to>
    <xdr:sp macro="" textlink="">
      <xdr:nvSpPr>
        <xdr:cNvPr id="19613" name="Object 16" hidden="1">
          <a:extLst>
            <a:ext uri="{FF2B5EF4-FFF2-40B4-BE49-F238E27FC236}">
              <a16:creationId xmlns:a16="http://schemas.microsoft.com/office/drawing/2014/main" id="{ED359F6E-1004-AF45-A852-2328307DF516}"/>
            </a:ext>
          </a:extLst>
        </xdr:cNvPr>
        <xdr:cNvSpPr>
          <a:spLocks noChangeArrowheads="1"/>
        </xdr:cNvSpPr>
      </xdr:nvSpPr>
      <xdr:spPr bwMode="auto">
        <a:xfrm>
          <a:off x="3581400" y="26276300"/>
          <a:ext cx="2743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84</xdr:row>
      <xdr:rowOff>114300</xdr:rowOff>
    </xdr:from>
    <xdr:to>
      <xdr:col>4</xdr:col>
      <xdr:colOff>1661887</xdr:colOff>
      <xdr:row>85</xdr:row>
      <xdr:rowOff>63501</xdr:rowOff>
    </xdr:to>
    <xdr:sp macro="" textlink="">
      <xdr:nvSpPr>
        <xdr:cNvPr id="19614" name="Object 16" hidden="1">
          <a:extLst>
            <a:ext uri="{FF2B5EF4-FFF2-40B4-BE49-F238E27FC236}">
              <a16:creationId xmlns:a16="http://schemas.microsoft.com/office/drawing/2014/main" id="{51A6FFE9-B306-4341-9DD0-AFEF3D3E7369}"/>
            </a:ext>
          </a:extLst>
        </xdr:cNvPr>
        <xdr:cNvSpPr>
          <a:spLocks noChangeArrowheads="1"/>
        </xdr:cNvSpPr>
      </xdr:nvSpPr>
      <xdr:spPr bwMode="auto">
        <a:xfrm>
          <a:off x="3581400" y="26390600"/>
          <a:ext cx="27432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92</xdr:row>
      <xdr:rowOff>0</xdr:rowOff>
    </xdr:from>
    <xdr:to>
      <xdr:col>4</xdr:col>
      <xdr:colOff>558800</xdr:colOff>
      <xdr:row>93</xdr:row>
      <xdr:rowOff>88899</xdr:rowOff>
    </xdr:to>
    <xdr:sp macro="" textlink="">
      <xdr:nvSpPr>
        <xdr:cNvPr id="19615" name="Object 16" hidden="1">
          <a:extLst>
            <a:ext uri="{FF2B5EF4-FFF2-40B4-BE49-F238E27FC236}">
              <a16:creationId xmlns:a16="http://schemas.microsoft.com/office/drawing/2014/main" id="{5DDC82F8-FE83-D94E-8C56-ACB68CFB6A0F}"/>
            </a:ext>
          </a:extLst>
        </xdr:cNvPr>
        <xdr:cNvSpPr>
          <a:spLocks noChangeArrowheads="1"/>
        </xdr:cNvSpPr>
      </xdr:nvSpPr>
      <xdr:spPr bwMode="auto">
        <a:xfrm>
          <a:off x="3581400" y="27800300"/>
          <a:ext cx="11557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96</xdr:row>
      <xdr:rowOff>114300</xdr:rowOff>
    </xdr:from>
    <xdr:to>
      <xdr:col>4</xdr:col>
      <xdr:colOff>558800</xdr:colOff>
      <xdr:row>98</xdr:row>
      <xdr:rowOff>12700</xdr:rowOff>
    </xdr:to>
    <xdr:sp macro="" textlink="">
      <xdr:nvSpPr>
        <xdr:cNvPr id="19616" name="Object 16" hidden="1">
          <a:extLst>
            <a:ext uri="{FF2B5EF4-FFF2-40B4-BE49-F238E27FC236}">
              <a16:creationId xmlns:a16="http://schemas.microsoft.com/office/drawing/2014/main" id="{6E409394-0271-7245-BE60-4FEC79F4C922}"/>
            </a:ext>
          </a:extLst>
        </xdr:cNvPr>
        <xdr:cNvSpPr>
          <a:spLocks noChangeArrowheads="1"/>
        </xdr:cNvSpPr>
      </xdr:nvSpPr>
      <xdr:spPr bwMode="auto">
        <a:xfrm>
          <a:off x="3581400" y="28676600"/>
          <a:ext cx="11557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96</xdr:row>
      <xdr:rowOff>114300</xdr:rowOff>
    </xdr:from>
    <xdr:to>
      <xdr:col>4</xdr:col>
      <xdr:colOff>571500</xdr:colOff>
      <xdr:row>97</xdr:row>
      <xdr:rowOff>165101</xdr:rowOff>
    </xdr:to>
    <xdr:sp macro="" textlink="">
      <xdr:nvSpPr>
        <xdr:cNvPr id="19617" name="Object 16" hidden="1">
          <a:extLst>
            <a:ext uri="{FF2B5EF4-FFF2-40B4-BE49-F238E27FC236}">
              <a16:creationId xmlns:a16="http://schemas.microsoft.com/office/drawing/2014/main" id="{DA3741B7-A065-494B-ABCE-2A4EBDA48E9B}"/>
            </a:ext>
          </a:extLst>
        </xdr:cNvPr>
        <xdr:cNvSpPr>
          <a:spLocks noChangeArrowheads="1"/>
        </xdr:cNvSpPr>
      </xdr:nvSpPr>
      <xdr:spPr bwMode="auto">
        <a:xfrm>
          <a:off x="3581400" y="28676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96</xdr:row>
      <xdr:rowOff>114300</xdr:rowOff>
    </xdr:from>
    <xdr:to>
      <xdr:col>4</xdr:col>
      <xdr:colOff>571500</xdr:colOff>
      <xdr:row>97</xdr:row>
      <xdr:rowOff>165101</xdr:rowOff>
    </xdr:to>
    <xdr:sp macro="" textlink="">
      <xdr:nvSpPr>
        <xdr:cNvPr id="19618" name="Object 16" hidden="1">
          <a:extLst>
            <a:ext uri="{FF2B5EF4-FFF2-40B4-BE49-F238E27FC236}">
              <a16:creationId xmlns:a16="http://schemas.microsoft.com/office/drawing/2014/main" id="{C1650497-77E3-2A41-8B07-F3D52320B786}"/>
            </a:ext>
          </a:extLst>
        </xdr:cNvPr>
        <xdr:cNvSpPr>
          <a:spLocks noChangeArrowheads="1"/>
        </xdr:cNvSpPr>
      </xdr:nvSpPr>
      <xdr:spPr bwMode="auto">
        <a:xfrm>
          <a:off x="3581400" y="28676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96</xdr:row>
      <xdr:rowOff>114300</xdr:rowOff>
    </xdr:from>
    <xdr:to>
      <xdr:col>4</xdr:col>
      <xdr:colOff>571500</xdr:colOff>
      <xdr:row>97</xdr:row>
      <xdr:rowOff>165101</xdr:rowOff>
    </xdr:to>
    <xdr:sp macro="" textlink="">
      <xdr:nvSpPr>
        <xdr:cNvPr id="19619" name="Object 16" hidden="1">
          <a:extLst>
            <a:ext uri="{FF2B5EF4-FFF2-40B4-BE49-F238E27FC236}">
              <a16:creationId xmlns:a16="http://schemas.microsoft.com/office/drawing/2014/main" id="{346B1C17-E971-CF47-BF69-1D927B575978}"/>
            </a:ext>
          </a:extLst>
        </xdr:cNvPr>
        <xdr:cNvSpPr>
          <a:spLocks noChangeArrowheads="1"/>
        </xdr:cNvSpPr>
      </xdr:nvSpPr>
      <xdr:spPr bwMode="auto">
        <a:xfrm>
          <a:off x="3581400" y="28676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96</xdr:row>
      <xdr:rowOff>114300</xdr:rowOff>
    </xdr:from>
    <xdr:to>
      <xdr:col>4</xdr:col>
      <xdr:colOff>571500</xdr:colOff>
      <xdr:row>97</xdr:row>
      <xdr:rowOff>165101</xdr:rowOff>
    </xdr:to>
    <xdr:sp macro="" textlink="">
      <xdr:nvSpPr>
        <xdr:cNvPr id="19620" name="Object 16" hidden="1">
          <a:extLst>
            <a:ext uri="{FF2B5EF4-FFF2-40B4-BE49-F238E27FC236}">
              <a16:creationId xmlns:a16="http://schemas.microsoft.com/office/drawing/2014/main" id="{24B67405-BAA1-0E4D-A115-C549F41FF23F}"/>
            </a:ext>
          </a:extLst>
        </xdr:cNvPr>
        <xdr:cNvSpPr>
          <a:spLocks noChangeArrowheads="1"/>
        </xdr:cNvSpPr>
      </xdr:nvSpPr>
      <xdr:spPr bwMode="auto">
        <a:xfrm>
          <a:off x="3581400" y="286766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76201</xdr:rowOff>
    </xdr:to>
    <xdr:sp macro="" textlink="">
      <xdr:nvSpPr>
        <xdr:cNvPr id="19621" name="Object 16" hidden="1">
          <a:extLst>
            <a:ext uri="{FF2B5EF4-FFF2-40B4-BE49-F238E27FC236}">
              <a16:creationId xmlns:a16="http://schemas.microsoft.com/office/drawing/2014/main" id="{40640A35-5FB3-6E4E-8BD1-E72A6F597AB5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50801</xdr:rowOff>
    </xdr:to>
    <xdr:sp macro="" textlink="">
      <xdr:nvSpPr>
        <xdr:cNvPr id="19622" name="Object 16" hidden="1">
          <a:extLst>
            <a:ext uri="{FF2B5EF4-FFF2-40B4-BE49-F238E27FC236}">
              <a16:creationId xmlns:a16="http://schemas.microsoft.com/office/drawing/2014/main" id="{4FAFADEC-97B4-2246-B0BB-42BFB03B61C1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76201</xdr:rowOff>
    </xdr:to>
    <xdr:sp macro="" textlink="">
      <xdr:nvSpPr>
        <xdr:cNvPr id="19623" name="Object 16" hidden="1">
          <a:extLst>
            <a:ext uri="{FF2B5EF4-FFF2-40B4-BE49-F238E27FC236}">
              <a16:creationId xmlns:a16="http://schemas.microsoft.com/office/drawing/2014/main" id="{4A1D3430-8952-5442-9C9D-B83DBF3BCD3C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50801</xdr:rowOff>
    </xdr:to>
    <xdr:sp macro="" textlink="">
      <xdr:nvSpPr>
        <xdr:cNvPr id="19624" name="Object 16" hidden="1">
          <a:extLst>
            <a:ext uri="{FF2B5EF4-FFF2-40B4-BE49-F238E27FC236}">
              <a16:creationId xmlns:a16="http://schemas.microsoft.com/office/drawing/2014/main" id="{81CBED55-BE16-6A41-92DC-50CAC9BE586C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76201</xdr:rowOff>
    </xdr:to>
    <xdr:sp macro="" textlink="">
      <xdr:nvSpPr>
        <xdr:cNvPr id="19625" name="Object 16" hidden="1">
          <a:extLst>
            <a:ext uri="{FF2B5EF4-FFF2-40B4-BE49-F238E27FC236}">
              <a16:creationId xmlns:a16="http://schemas.microsoft.com/office/drawing/2014/main" id="{3AB7B703-7F43-6641-89DC-3385580E38FC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50801</xdr:rowOff>
    </xdr:to>
    <xdr:sp macro="" textlink="">
      <xdr:nvSpPr>
        <xdr:cNvPr id="19626" name="Object 16" hidden="1">
          <a:extLst>
            <a:ext uri="{FF2B5EF4-FFF2-40B4-BE49-F238E27FC236}">
              <a16:creationId xmlns:a16="http://schemas.microsoft.com/office/drawing/2014/main" id="{8A28B746-EAC7-704B-A561-19859249D421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76201</xdr:rowOff>
    </xdr:to>
    <xdr:sp macro="" textlink="">
      <xdr:nvSpPr>
        <xdr:cNvPr id="19627" name="Object 16" hidden="1">
          <a:extLst>
            <a:ext uri="{FF2B5EF4-FFF2-40B4-BE49-F238E27FC236}">
              <a16:creationId xmlns:a16="http://schemas.microsoft.com/office/drawing/2014/main" id="{938A0800-1980-E646-97A5-46C12C7C2304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50801</xdr:rowOff>
    </xdr:to>
    <xdr:sp macro="" textlink="">
      <xdr:nvSpPr>
        <xdr:cNvPr id="19628" name="Object 16" hidden="1">
          <a:extLst>
            <a:ext uri="{FF2B5EF4-FFF2-40B4-BE49-F238E27FC236}">
              <a16:creationId xmlns:a16="http://schemas.microsoft.com/office/drawing/2014/main" id="{24837884-E623-DC43-96DD-856848D706BB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76201</xdr:rowOff>
    </xdr:to>
    <xdr:sp macro="" textlink="">
      <xdr:nvSpPr>
        <xdr:cNvPr id="19629" name="Object 16" hidden="1">
          <a:extLst>
            <a:ext uri="{FF2B5EF4-FFF2-40B4-BE49-F238E27FC236}">
              <a16:creationId xmlns:a16="http://schemas.microsoft.com/office/drawing/2014/main" id="{6D73C443-9905-9141-812D-535BBF8FBBF0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50801</xdr:rowOff>
    </xdr:to>
    <xdr:sp macro="" textlink="">
      <xdr:nvSpPr>
        <xdr:cNvPr id="19630" name="Object 16" hidden="1">
          <a:extLst>
            <a:ext uri="{FF2B5EF4-FFF2-40B4-BE49-F238E27FC236}">
              <a16:creationId xmlns:a16="http://schemas.microsoft.com/office/drawing/2014/main" id="{D4855AC9-751D-4F41-94C9-1BC0DCC413DD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76201</xdr:rowOff>
    </xdr:to>
    <xdr:sp macro="" textlink="">
      <xdr:nvSpPr>
        <xdr:cNvPr id="19631" name="Object 16" hidden="1">
          <a:extLst>
            <a:ext uri="{FF2B5EF4-FFF2-40B4-BE49-F238E27FC236}">
              <a16:creationId xmlns:a16="http://schemas.microsoft.com/office/drawing/2014/main" id="{7CEB600D-CF29-3549-BB59-538735377F73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3835400</xdr:colOff>
      <xdr:row>94</xdr:row>
      <xdr:rowOff>0</xdr:rowOff>
    </xdr:from>
    <xdr:to>
      <xdr:col>2</xdr:col>
      <xdr:colOff>1066800</xdr:colOff>
      <xdr:row>95</xdr:row>
      <xdr:rowOff>50801</xdr:rowOff>
    </xdr:to>
    <xdr:sp macro="" textlink="">
      <xdr:nvSpPr>
        <xdr:cNvPr id="19632" name="Object 16" hidden="1">
          <a:extLst>
            <a:ext uri="{FF2B5EF4-FFF2-40B4-BE49-F238E27FC236}">
              <a16:creationId xmlns:a16="http://schemas.microsoft.com/office/drawing/2014/main" id="{19AE40E5-32CE-6941-BF75-5AE63317AE55}"/>
            </a:ext>
          </a:extLst>
        </xdr:cNvPr>
        <xdr:cNvSpPr>
          <a:spLocks noChangeArrowheads="1"/>
        </xdr:cNvSpPr>
      </xdr:nvSpPr>
      <xdr:spPr bwMode="auto">
        <a:xfrm>
          <a:off x="457200" y="28181300"/>
          <a:ext cx="10668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94</xdr:row>
      <xdr:rowOff>0</xdr:rowOff>
    </xdr:from>
    <xdr:to>
      <xdr:col>4</xdr:col>
      <xdr:colOff>571500</xdr:colOff>
      <xdr:row>95</xdr:row>
      <xdr:rowOff>76201</xdr:rowOff>
    </xdr:to>
    <xdr:sp macro="" textlink="">
      <xdr:nvSpPr>
        <xdr:cNvPr id="19633" name="Object 16" hidden="1">
          <a:extLst>
            <a:ext uri="{FF2B5EF4-FFF2-40B4-BE49-F238E27FC236}">
              <a16:creationId xmlns:a16="http://schemas.microsoft.com/office/drawing/2014/main" id="{7AD68A6C-5F1C-B645-8F42-D5ACA5266E49}"/>
            </a:ext>
          </a:extLst>
        </xdr:cNvPr>
        <xdr:cNvSpPr>
          <a:spLocks noChangeArrowheads="1"/>
        </xdr:cNvSpPr>
      </xdr:nvSpPr>
      <xdr:spPr bwMode="auto">
        <a:xfrm>
          <a:off x="3581400" y="281813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94</xdr:row>
      <xdr:rowOff>0</xdr:rowOff>
    </xdr:from>
    <xdr:to>
      <xdr:col>4</xdr:col>
      <xdr:colOff>571500</xdr:colOff>
      <xdr:row>95</xdr:row>
      <xdr:rowOff>50801</xdr:rowOff>
    </xdr:to>
    <xdr:sp macro="" textlink="">
      <xdr:nvSpPr>
        <xdr:cNvPr id="19634" name="Object 16" hidden="1">
          <a:extLst>
            <a:ext uri="{FF2B5EF4-FFF2-40B4-BE49-F238E27FC236}">
              <a16:creationId xmlns:a16="http://schemas.microsoft.com/office/drawing/2014/main" id="{B60F8E3B-06DF-1342-A5A3-E4532AE75C7E}"/>
            </a:ext>
          </a:extLst>
        </xdr:cNvPr>
        <xdr:cNvSpPr>
          <a:spLocks noChangeArrowheads="1"/>
        </xdr:cNvSpPr>
      </xdr:nvSpPr>
      <xdr:spPr bwMode="auto">
        <a:xfrm>
          <a:off x="3581400" y="281813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94</xdr:row>
      <xdr:rowOff>0</xdr:rowOff>
    </xdr:from>
    <xdr:to>
      <xdr:col>4</xdr:col>
      <xdr:colOff>571500</xdr:colOff>
      <xdr:row>95</xdr:row>
      <xdr:rowOff>76201</xdr:rowOff>
    </xdr:to>
    <xdr:sp macro="" textlink="">
      <xdr:nvSpPr>
        <xdr:cNvPr id="19635" name="Object 16" hidden="1">
          <a:extLst>
            <a:ext uri="{FF2B5EF4-FFF2-40B4-BE49-F238E27FC236}">
              <a16:creationId xmlns:a16="http://schemas.microsoft.com/office/drawing/2014/main" id="{AA7A01D3-8096-6A4C-926B-3461E6057CB7}"/>
            </a:ext>
          </a:extLst>
        </xdr:cNvPr>
        <xdr:cNvSpPr>
          <a:spLocks noChangeArrowheads="1"/>
        </xdr:cNvSpPr>
      </xdr:nvSpPr>
      <xdr:spPr bwMode="auto">
        <a:xfrm>
          <a:off x="3581400" y="281813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94</xdr:row>
      <xdr:rowOff>0</xdr:rowOff>
    </xdr:from>
    <xdr:to>
      <xdr:col>4</xdr:col>
      <xdr:colOff>571500</xdr:colOff>
      <xdr:row>95</xdr:row>
      <xdr:rowOff>50801</xdr:rowOff>
    </xdr:to>
    <xdr:sp macro="" textlink="">
      <xdr:nvSpPr>
        <xdr:cNvPr id="19636" name="Object 16" hidden="1">
          <a:extLst>
            <a:ext uri="{FF2B5EF4-FFF2-40B4-BE49-F238E27FC236}">
              <a16:creationId xmlns:a16="http://schemas.microsoft.com/office/drawing/2014/main" id="{826A29E6-BEBA-9542-89D4-38190FDB24ED}"/>
            </a:ext>
          </a:extLst>
        </xdr:cNvPr>
        <xdr:cNvSpPr>
          <a:spLocks noChangeArrowheads="1"/>
        </xdr:cNvSpPr>
      </xdr:nvSpPr>
      <xdr:spPr bwMode="auto">
        <a:xfrm>
          <a:off x="3581400" y="281813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94</xdr:row>
      <xdr:rowOff>0</xdr:rowOff>
    </xdr:from>
    <xdr:to>
      <xdr:col>4</xdr:col>
      <xdr:colOff>571500</xdr:colOff>
      <xdr:row>95</xdr:row>
      <xdr:rowOff>76201</xdr:rowOff>
    </xdr:to>
    <xdr:sp macro="" textlink="">
      <xdr:nvSpPr>
        <xdr:cNvPr id="19637" name="Object 16" hidden="1">
          <a:extLst>
            <a:ext uri="{FF2B5EF4-FFF2-40B4-BE49-F238E27FC236}">
              <a16:creationId xmlns:a16="http://schemas.microsoft.com/office/drawing/2014/main" id="{AAEFDC63-91E7-0B44-84FE-C4E00B454698}"/>
            </a:ext>
          </a:extLst>
        </xdr:cNvPr>
        <xdr:cNvSpPr>
          <a:spLocks noChangeArrowheads="1"/>
        </xdr:cNvSpPr>
      </xdr:nvSpPr>
      <xdr:spPr bwMode="auto">
        <a:xfrm>
          <a:off x="3581400" y="28181300"/>
          <a:ext cx="11684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3873500</xdr:colOff>
      <xdr:row>94</xdr:row>
      <xdr:rowOff>0</xdr:rowOff>
    </xdr:from>
    <xdr:to>
      <xdr:col>4</xdr:col>
      <xdr:colOff>571500</xdr:colOff>
      <xdr:row>95</xdr:row>
      <xdr:rowOff>50801</xdr:rowOff>
    </xdr:to>
    <xdr:sp macro="" textlink="">
      <xdr:nvSpPr>
        <xdr:cNvPr id="19638" name="Object 16" hidden="1">
          <a:extLst>
            <a:ext uri="{FF2B5EF4-FFF2-40B4-BE49-F238E27FC236}">
              <a16:creationId xmlns:a16="http://schemas.microsoft.com/office/drawing/2014/main" id="{A401DEE9-15C2-2A4A-AD89-FC6063B99FE4}"/>
            </a:ext>
          </a:extLst>
        </xdr:cNvPr>
        <xdr:cNvSpPr>
          <a:spLocks noChangeArrowheads="1"/>
        </xdr:cNvSpPr>
      </xdr:nvSpPr>
      <xdr:spPr bwMode="auto">
        <a:xfrm>
          <a:off x="3581400" y="28181300"/>
          <a:ext cx="116840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14</xdr:row>
      <xdr:rowOff>0</xdr:rowOff>
    </xdr:from>
    <xdr:to>
      <xdr:col>2</xdr:col>
      <xdr:colOff>1066800</xdr:colOff>
      <xdr:row>15</xdr:row>
      <xdr:rowOff>47626</xdr:rowOff>
    </xdr:to>
    <xdr:sp macro="" textlink="">
      <xdr:nvSpPr>
        <xdr:cNvPr id="1428" name="Object 16" hidden="1">
          <a:extLst>
            <a:ext uri="{FF2B5EF4-FFF2-40B4-BE49-F238E27FC236}">
              <a16:creationId xmlns:a16="http://schemas.microsoft.com/office/drawing/2014/main" id="{05ED7466-3214-4FA0-9C06-809A32C8B2D1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14</xdr:row>
      <xdr:rowOff>0</xdr:rowOff>
    </xdr:from>
    <xdr:to>
      <xdr:col>2</xdr:col>
      <xdr:colOff>1066800</xdr:colOff>
      <xdr:row>15</xdr:row>
      <xdr:rowOff>22226</xdr:rowOff>
    </xdr:to>
    <xdr:sp macro="" textlink="">
      <xdr:nvSpPr>
        <xdr:cNvPr id="1429" name="Object 16" hidden="1">
          <a:extLst>
            <a:ext uri="{FF2B5EF4-FFF2-40B4-BE49-F238E27FC236}">
              <a16:creationId xmlns:a16="http://schemas.microsoft.com/office/drawing/2014/main" id="{DF85435E-65A5-41B4-A98C-8D2C8999A7FD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1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3911600</xdr:colOff>
      <xdr:row>15</xdr:row>
      <xdr:rowOff>0</xdr:rowOff>
    </xdr:from>
    <xdr:ext cx="1071336" cy="239486"/>
    <xdr:sp macro="" textlink="">
      <xdr:nvSpPr>
        <xdr:cNvPr id="1430" name="Object 16" hidden="1">
          <a:extLst>
            <a:ext uri="{FF2B5EF4-FFF2-40B4-BE49-F238E27FC236}">
              <a16:creationId xmlns:a16="http://schemas.microsoft.com/office/drawing/2014/main" id="{C18B88AB-01C0-4674-85CB-3BCCB7D0ACA6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15</xdr:row>
      <xdr:rowOff>0</xdr:rowOff>
    </xdr:from>
    <xdr:ext cx="1071336" cy="214086"/>
    <xdr:sp macro="" textlink="">
      <xdr:nvSpPr>
        <xdr:cNvPr id="1431" name="Object 16" hidden="1">
          <a:extLst>
            <a:ext uri="{FF2B5EF4-FFF2-40B4-BE49-F238E27FC236}">
              <a16:creationId xmlns:a16="http://schemas.microsoft.com/office/drawing/2014/main" id="{5D3D92CD-1A97-4860-95C2-5013B5EAC225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3911600</xdr:colOff>
      <xdr:row>23</xdr:row>
      <xdr:rowOff>0</xdr:rowOff>
    </xdr:from>
    <xdr:to>
      <xdr:col>2</xdr:col>
      <xdr:colOff>1066800</xdr:colOff>
      <xdr:row>24</xdr:row>
      <xdr:rowOff>47626</xdr:rowOff>
    </xdr:to>
    <xdr:sp macro="" textlink="">
      <xdr:nvSpPr>
        <xdr:cNvPr id="1432" name="Object 16" hidden="1">
          <a:extLst>
            <a:ext uri="{FF2B5EF4-FFF2-40B4-BE49-F238E27FC236}">
              <a16:creationId xmlns:a16="http://schemas.microsoft.com/office/drawing/2014/main" id="{80B5D4ED-0269-4E71-9BE1-F18D18AE9C38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23</xdr:row>
      <xdr:rowOff>0</xdr:rowOff>
    </xdr:from>
    <xdr:to>
      <xdr:col>2</xdr:col>
      <xdr:colOff>1066800</xdr:colOff>
      <xdr:row>24</xdr:row>
      <xdr:rowOff>22226</xdr:rowOff>
    </xdr:to>
    <xdr:sp macro="" textlink="">
      <xdr:nvSpPr>
        <xdr:cNvPr id="1433" name="Object 16" hidden="1">
          <a:extLst>
            <a:ext uri="{FF2B5EF4-FFF2-40B4-BE49-F238E27FC236}">
              <a16:creationId xmlns:a16="http://schemas.microsoft.com/office/drawing/2014/main" id="{B1503D2F-3817-4313-8CB2-CB9F57C4F486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1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3911600</xdr:colOff>
      <xdr:row>24</xdr:row>
      <xdr:rowOff>0</xdr:rowOff>
    </xdr:from>
    <xdr:ext cx="1071336" cy="239486"/>
    <xdr:sp macro="" textlink="">
      <xdr:nvSpPr>
        <xdr:cNvPr id="1434" name="Object 16" hidden="1">
          <a:extLst>
            <a:ext uri="{FF2B5EF4-FFF2-40B4-BE49-F238E27FC236}">
              <a16:creationId xmlns:a16="http://schemas.microsoft.com/office/drawing/2014/main" id="{1826C344-85B2-4C40-9BCB-A296F093C2E9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24</xdr:row>
      <xdr:rowOff>0</xdr:rowOff>
    </xdr:from>
    <xdr:ext cx="1071336" cy="214086"/>
    <xdr:sp macro="" textlink="">
      <xdr:nvSpPr>
        <xdr:cNvPr id="1435" name="Object 16" hidden="1">
          <a:extLst>
            <a:ext uri="{FF2B5EF4-FFF2-40B4-BE49-F238E27FC236}">
              <a16:creationId xmlns:a16="http://schemas.microsoft.com/office/drawing/2014/main" id="{A0891A5C-437B-40AE-887A-24AEDE93DBA9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3911600</xdr:colOff>
      <xdr:row>36</xdr:row>
      <xdr:rowOff>0</xdr:rowOff>
    </xdr:from>
    <xdr:to>
      <xdr:col>2</xdr:col>
      <xdr:colOff>1066800</xdr:colOff>
      <xdr:row>37</xdr:row>
      <xdr:rowOff>47626</xdr:rowOff>
    </xdr:to>
    <xdr:sp macro="" textlink="">
      <xdr:nvSpPr>
        <xdr:cNvPr id="1436" name="Object 16" hidden="1">
          <a:extLst>
            <a:ext uri="{FF2B5EF4-FFF2-40B4-BE49-F238E27FC236}">
              <a16:creationId xmlns:a16="http://schemas.microsoft.com/office/drawing/2014/main" id="{975BBDF0-EA7E-4EA2-8217-D6B8E3131B2D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36</xdr:row>
      <xdr:rowOff>0</xdr:rowOff>
    </xdr:from>
    <xdr:to>
      <xdr:col>2</xdr:col>
      <xdr:colOff>1066800</xdr:colOff>
      <xdr:row>37</xdr:row>
      <xdr:rowOff>22226</xdr:rowOff>
    </xdr:to>
    <xdr:sp macro="" textlink="">
      <xdr:nvSpPr>
        <xdr:cNvPr id="1437" name="Object 16" hidden="1">
          <a:extLst>
            <a:ext uri="{FF2B5EF4-FFF2-40B4-BE49-F238E27FC236}">
              <a16:creationId xmlns:a16="http://schemas.microsoft.com/office/drawing/2014/main" id="{C7596EF8-4A84-484F-81C2-1604F42785ED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1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3911600</xdr:colOff>
      <xdr:row>37</xdr:row>
      <xdr:rowOff>0</xdr:rowOff>
    </xdr:from>
    <xdr:ext cx="1071336" cy="239486"/>
    <xdr:sp macro="" textlink="">
      <xdr:nvSpPr>
        <xdr:cNvPr id="1438" name="Object 16" hidden="1">
          <a:extLst>
            <a:ext uri="{FF2B5EF4-FFF2-40B4-BE49-F238E27FC236}">
              <a16:creationId xmlns:a16="http://schemas.microsoft.com/office/drawing/2014/main" id="{3CDE44E0-8C4C-475F-B681-EBAE166B3476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37</xdr:row>
      <xdr:rowOff>0</xdr:rowOff>
    </xdr:from>
    <xdr:ext cx="1071336" cy="214086"/>
    <xdr:sp macro="" textlink="">
      <xdr:nvSpPr>
        <xdr:cNvPr id="1439" name="Object 16" hidden="1">
          <a:extLst>
            <a:ext uri="{FF2B5EF4-FFF2-40B4-BE49-F238E27FC236}">
              <a16:creationId xmlns:a16="http://schemas.microsoft.com/office/drawing/2014/main" id="{98568FAE-6DDA-48A1-A7D5-33E21A9BF22B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3911600</xdr:colOff>
      <xdr:row>49</xdr:row>
      <xdr:rowOff>0</xdr:rowOff>
    </xdr:from>
    <xdr:to>
      <xdr:col>2</xdr:col>
      <xdr:colOff>1066800</xdr:colOff>
      <xdr:row>50</xdr:row>
      <xdr:rowOff>28576</xdr:rowOff>
    </xdr:to>
    <xdr:sp macro="" textlink="">
      <xdr:nvSpPr>
        <xdr:cNvPr id="1440" name="Object 16" hidden="1">
          <a:extLst>
            <a:ext uri="{FF2B5EF4-FFF2-40B4-BE49-F238E27FC236}">
              <a16:creationId xmlns:a16="http://schemas.microsoft.com/office/drawing/2014/main" id="{64DA3E2A-C6C1-4631-9068-275168DF8291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3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3911600</xdr:colOff>
      <xdr:row>49</xdr:row>
      <xdr:rowOff>0</xdr:rowOff>
    </xdr:from>
    <xdr:to>
      <xdr:col>2</xdr:col>
      <xdr:colOff>1066800</xdr:colOff>
      <xdr:row>50</xdr:row>
      <xdr:rowOff>3176</xdr:rowOff>
    </xdr:to>
    <xdr:sp macro="" textlink="">
      <xdr:nvSpPr>
        <xdr:cNvPr id="1441" name="Object 16" hidden="1">
          <a:extLst>
            <a:ext uri="{FF2B5EF4-FFF2-40B4-BE49-F238E27FC236}">
              <a16:creationId xmlns:a16="http://schemas.microsoft.com/office/drawing/2014/main" id="{81697B40-E35F-4613-9CA6-D11C53C2B19C}"/>
            </a:ext>
          </a:extLst>
        </xdr:cNvPr>
        <xdr:cNvSpPr>
          <a:spLocks noChangeArrowheads="1"/>
        </xdr:cNvSpPr>
      </xdr:nvSpPr>
      <xdr:spPr bwMode="auto">
        <a:xfrm>
          <a:off x="434975" y="4791075"/>
          <a:ext cx="1069975" cy="21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3911600</xdr:colOff>
      <xdr:row>50</xdr:row>
      <xdr:rowOff>0</xdr:rowOff>
    </xdr:from>
    <xdr:ext cx="1071336" cy="239486"/>
    <xdr:sp macro="" textlink="">
      <xdr:nvSpPr>
        <xdr:cNvPr id="1442" name="Object 16" hidden="1">
          <a:extLst>
            <a:ext uri="{FF2B5EF4-FFF2-40B4-BE49-F238E27FC236}">
              <a16:creationId xmlns:a16="http://schemas.microsoft.com/office/drawing/2014/main" id="{2DB02841-4BF4-4C65-B4CE-7AC56C8794B6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50</xdr:row>
      <xdr:rowOff>0</xdr:rowOff>
    </xdr:from>
    <xdr:ext cx="1071336" cy="214086"/>
    <xdr:sp macro="" textlink="">
      <xdr:nvSpPr>
        <xdr:cNvPr id="1443" name="Object 16" hidden="1">
          <a:extLst>
            <a:ext uri="{FF2B5EF4-FFF2-40B4-BE49-F238E27FC236}">
              <a16:creationId xmlns:a16="http://schemas.microsoft.com/office/drawing/2014/main" id="{3C82007C-C176-47D4-838E-EF75B2500F15}"/>
            </a:ext>
          </a:extLst>
        </xdr:cNvPr>
        <xdr:cNvSpPr>
          <a:spLocks noChangeArrowheads="1"/>
        </xdr:cNvSpPr>
      </xdr:nvSpPr>
      <xdr:spPr bwMode="auto">
        <a:xfrm>
          <a:off x="434975" y="4953000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3835400</xdr:colOff>
      <xdr:row>38</xdr:row>
      <xdr:rowOff>0</xdr:rowOff>
    </xdr:from>
    <xdr:ext cx="1069975" cy="266700"/>
    <xdr:sp macro="" textlink="">
      <xdr:nvSpPr>
        <xdr:cNvPr id="1448" name="Object 16" hidden="1">
          <a:extLst>
            <a:ext uri="{FF2B5EF4-FFF2-40B4-BE49-F238E27FC236}">
              <a16:creationId xmlns:a16="http://schemas.microsoft.com/office/drawing/2014/main" id="{73E25409-FC0F-4961-A2D2-5DB74D42FBD7}"/>
            </a:ext>
          </a:extLst>
        </xdr:cNvPr>
        <xdr:cNvSpPr>
          <a:spLocks noChangeArrowheads="1"/>
        </xdr:cNvSpPr>
      </xdr:nvSpPr>
      <xdr:spPr bwMode="auto">
        <a:xfrm>
          <a:off x="396875" y="9801225"/>
          <a:ext cx="1069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3835400</xdr:colOff>
      <xdr:row>38</xdr:row>
      <xdr:rowOff>0</xdr:rowOff>
    </xdr:from>
    <xdr:ext cx="1069975" cy="241300"/>
    <xdr:sp macro="" textlink="">
      <xdr:nvSpPr>
        <xdr:cNvPr id="1449" name="Object 16" hidden="1">
          <a:extLst>
            <a:ext uri="{FF2B5EF4-FFF2-40B4-BE49-F238E27FC236}">
              <a16:creationId xmlns:a16="http://schemas.microsoft.com/office/drawing/2014/main" id="{5770D90F-A54A-42F1-8ED3-F9F78BD33916}"/>
            </a:ext>
          </a:extLst>
        </xdr:cNvPr>
        <xdr:cNvSpPr>
          <a:spLocks noChangeArrowheads="1"/>
        </xdr:cNvSpPr>
      </xdr:nvSpPr>
      <xdr:spPr bwMode="auto">
        <a:xfrm>
          <a:off x="396875" y="9801225"/>
          <a:ext cx="10699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37</xdr:row>
      <xdr:rowOff>0</xdr:rowOff>
    </xdr:from>
    <xdr:ext cx="1071336" cy="239486"/>
    <xdr:sp macro="" textlink="">
      <xdr:nvSpPr>
        <xdr:cNvPr id="1450" name="Object 16" hidden="1">
          <a:extLst>
            <a:ext uri="{FF2B5EF4-FFF2-40B4-BE49-F238E27FC236}">
              <a16:creationId xmlns:a16="http://schemas.microsoft.com/office/drawing/2014/main" id="{2585C091-AF7D-473E-9591-4BEF03F2F6FD}"/>
            </a:ext>
          </a:extLst>
        </xdr:cNvPr>
        <xdr:cNvSpPr>
          <a:spLocks noChangeArrowheads="1"/>
        </xdr:cNvSpPr>
      </xdr:nvSpPr>
      <xdr:spPr bwMode="auto">
        <a:xfrm>
          <a:off x="396875" y="9610725"/>
          <a:ext cx="1071336" cy="23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3911600</xdr:colOff>
      <xdr:row>37</xdr:row>
      <xdr:rowOff>0</xdr:rowOff>
    </xdr:from>
    <xdr:ext cx="1071336" cy="214086"/>
    <xdr:sp macro="" textlink="">
      <xdr:nvSpPr>
        <xdr:cNvPr id="1451" name="Object 16" hidden="1">
          <a:extLst>
            <a:ext uri="{FF2B5EF4-FFF2-40B4-BE49-F238E27FC236}">
              <a16:creationId xmlns:a16="http://schemas.microsoft.com/office/drawing/2014/main" id="{B3E80BB1-030C-4B20-A3D0-75991C0D872E}"/>
            </a:ext>
          </a:extLst>
        </xdr:cNvPr>
        <xdr:cNvSpPr>
          <a:spLocks noChangeArrowheads="1"/>
        </xdr:cNvSpPr>
      </xdr:nvSpPr>
      <xdr:spPr bwMode="auto">
        <a:xfrm>
          <a:off x="396875" y="9610725"/>
          <a:ext cx="1071336" cy="214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ernat\AppData\Local\Microsoft\Windows\INetCache\Content.Outlook\9XJG5BI6\SIWZ_Formularz%20Ofertowy%2011%2007%2018%20i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6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3C0FD-D4D4-404D-9782-43C9709445B8}">
  <sheetPr>
    <pageSetUpPr fitToPage="1"/>
  </sheetPr>
  <dimension ref="B1:C58"/>
  <sheetViews>
    <sheetView tabSelected="1" zoomScale="90" zoomScaleNormal="90" workbookViewId="0"/>
  </sheetViews>
  <sheetFormatPr defaultRowHeight="15" x14ac:dyDescent="0.25"/>
  <cols>
    <col min="1" max="1" width="1.7109375" customWidth="1"/>
    <col min="2" max="2" width="18" customWidth="1"/>
    <col min="3" max="3" width="115.140625" customWidth="1"/>
  </cols>
  <sheetData>
    <row r="1" spans="2:3" ht="15.75" thickBot="1" x14ac:dyDescent="0.3"/>
    <row r="2" spans="2:3" ht="19.5" thickTop="1" x14ac:dyDescent="0.25">
      <c r="B2" s="953" t="s">
        <v>0</v>
      </c>
      <c r="C2" s="954"/>
    </row>
    <row r="3" spans="2:3" x14ac:dyDescent="0.25">
      <c r="B3" s="520"/>
      <c r="C3" s="528"/>
    </row>
    <row r="4" spans="2:3" x14ac:dyDescent="0.25">
      <c r="B4" s="520"/>
      <c r="C4" s="528"/>
    </row>
    <row r="5" spans="2:3" x14ac:dyDescent="0.25">
      <c r="B5" s="520"/>
      <c r="C5" s="528"/>
    </row>
    <row r="6" spans="2:3" x14ac:dyDescent="0.25">
      <c r="B6" s="520"/>
      <c r="C6" s="528"/>
    </row>
    <row r="7" spans="2:3" x14ac:dyDescent="0.25">
      <c r="B7" s="520"/>
      <c r="C7" s="528"/>
    </row>
    <row r="8" spans="2:3" x14ac:dyDescent="0.25">
      <c r="B8" s="520"/>
      <c r="C8" s="528"/>
    </row>
    <row r="9" spans="2:3" x14ac:dyDescent="0.25">
      <c r="B9" s="520"/>
      <c r="C9" s="528"/>
    </row>
    <row r="10" spans="2:3" x14ac:dyDescent="0.25">
      <c r="B10" s="520"/>
      <c r="C10" s="528"/>
    </row>
    <row r="11" spans="2:3" x14ac:dyDescent="0.25">
      <c r="B11" s="520"/>
      <c r="C11" s="528"/>
    </row>
    <row r="12" spans="2:3" x14ac:dyDescent="0.25">
      <c r="B12" s="520"/>
      <c r="C12" s="528"/>
    </row>
    <row r="13" spans="2:3" x14ac:dyDescent="0.25">
      <c r="B13" s="520"/>
      <c r="C13" s="528"/>
    </row>
    <row r="14" spans="2:3" x14ac:dyDescent="0.25">
      <c r="B14" s="520"/>
      <c r="C14" s="528"/>
    </row>
    <row r="15" spans="2:3" x14ac:dyDescent="0.25">
      <c r="B15" s="520"/>
      <c r="C15" s="528"/>
    </row>
    <row r="16" spans="2:3" x14ac:dyDescent="0.25">
      <c r="B16" s="520"/>
      <c r="C16" s="528"/>
    </row>
    <row r="17" spans="2:3" x14ac:dyDescent="0.25">
      <c r="B17" s="520"/>
      <c r="C17" s="528"/>
    </row>
    <row r="18" spans="2:3" x14ac:dyDescent="0.25">
      <c r="B18" s="520"/>
      <c r="C18" s="528"/>
    </row>
    <row r="19" spans="2:3" x14ac:dyDescent="0.25">
      <c r="B19" s="520"/>
      <c r="C19" s="528"/>
    </row>
    <row r="20" spans="2:3" x14ac:dyDescent="0.25">
      <c r="B20" s="520"/>
      <c r="C20" s="528"/>
    </row>
    <row r="21" spans="2:3" x14ac:dyDescent="0.25">
      <c r="B21" s="520"/>
      <c r="C21" s="528"/>
    </row>
    <row r="22" spans="2:3" x14ac:dyDescent="0.25">
      <c r="B22" s="520"/>
      <c r="C22" s="528"/>
    </row>
    <row r="23" spans="2:3" x14ac:dyDescent="0.25">
      <c r="B23" s="520"/>
      <c r="C23" s="528"/>
    </row>
    <row r="24" spans="2:3" x14ac:dyDescent="0.25">
      <c r="B24" s="520"/>
      <c r="C24" s="528"/>
    </row>
    <row r="25" spans="2:3" x14ac:dyDescent="0.25">
      <c r="B25" s="520"/>
      <c r="C25" s="528"/>
    </row>
    <row r="26" spans="2:3" ht="36" customHeight="1" x14ac:dyDescent="0.25">
      <c r="B26" s="815" t="s">
        <v>224</v>
      </c>
      <c r="C26" s="528"/>
    </row>
    <row r="27" spans="2:3" x14ac:dyDescent="0.25">
      <c r="B27" s="816" t="str">
        <f>ZAŁ1!B3</f>
        <v>ZAŁĄCZNIK NR 1</v>
      </c>
      <c r="C27" s="817" t="str">
        <f>ZAŁ1!B4</f>
        <v>INSTRUKCJA WYPEŁNIANIA FORMULARZA OFERTOWEGO</v>
      </c>
    </row>
    <row r="28" spans="2:3" ht="30" x14ac:dyDescent="0.25">
      <c r="B28" s="816" t="str">
        <f>ZAŁ2!B3</f>
        <v>ZAŁĄCZNIK NR 2</v>
      </c>
      <c r="C28" s="817" t="str">
        <f>ZAŁ2!B4</f>
        <v>OKREŚLONE PRZEZ ZAMAWIAJĄCEGO WYSOKOŚĆ INFLACJI ORAZ OKRESÓW BUDOWY I EKSPLOATACJI  PO UWZGLĘDNIENIU LICZBY MIESIĘCY BUDOWY ITPO OKREŚLONEJ PRZEZ WYKONAWCĘ</v>
      </c>
    </row>
    <row r="29" spans="2:3" x14ac:dyDescent="0.25">
      <c r="B29" s="816" t="str">
        <f>ZAŁ3!B3</f>
        <v>ZAŁĄCZNIK NR 3</v>
      </c>
      <c r="C29" s="817" t="str">
        <f>ZAŁ3!B4</f>
        <v>OKREŚLENIE PRZEZ WYKONAWCĘ KOSZTÓW BUDOWY  TJ. KB,of DLA ITPO I KBKS,of DLA KS</v>
      </c>
    </row>
    <row r="30" spans="2:3" ht="30" x14ac:dyDescent="0.25">
      <c r="B30" s="816" t="str">
        <f>ZAŁ4!B3</f>
        <v>ZAŁĄCZNIK NR 4</v>
      </c>
      <c r="C30" s="817" t="str">
        <f>ZAŁ4!B4</f>
        <v>OKREŚLENIE PRZEZ WYKONAWCĘ WSKAŹNIKA "U" DO OKREŚLENIA UDZIAŁU KOSZTÓW BUDOWY KB,of oraz KBKS,of WALORYZOWANYCH KURSEM WALUTOWYM EUR/PLN LUB USD/PLN</v>
      </c>
    </row>
    <row r="31" spans="2:3" x14ac:dyDescent="0.25">
      <c r="B31" s="816" t="str">
        <f>ZAŁ5!B3</f>
        <v>ZAŁĄCZNIK NR 5</v>
      </c>
      <c r="C31" s="817" t="str">
        <f>ZAŁ5!B4</f>
        <v>OKREŚLENIE PRZEZ WYKONAWCĘ WALUTY DLA WALORYZACJI KURSEM WALUTOWYM EUR/PLN LUB USD/PLN</v>
      </c>
    </row>
    <row r="32" spans="2:3" x14ac:dyDescent="0.25">
      <c r="B32" s="816" t="str">
        <f>ZAŁ6!B3</f>
        <v>ZAŁĄCZNIK NR 6</v>
      </c>
      <c r="C32" s="817" t="str">
        <f>ZAŁ6!B4</f>
        <v xml:space="preserve">OKREŚLENIE PRZEZ WYKONAWCĘ OKRESU BUDOWY ITPO </v>
      </c>
    </row>
    <row r="33" spans="2:3" x14ac:dyDescent="0.25">
      <c r="B33" s="816" t="str">
        <f>ZAŁ7!B3</f>
        <v>ZAŁĄCZNIK NR 7</v>
      </c>
      <c r="C33" s="817" t="str">
        <f>ZAŁ7!B4</f>
        <v>OKREŚLENIE PRZEZ WYKONAWCĘ KWOT I KOSZTÓW FINANSOWANIA INSTALACJI TERMICZNEGO PRZETWARZANIA ODPADÓW</v>
      </c>
    </row>
    <row r="34" spans="2:3" ht="30" x14ac:dyDescent="0.25">
      <c r="B34" s="816" t="str">
        <f>ZAŁ7a!B4</f>
        <v>ZAŁĄCZNIK NR 7a</v>
      </c>
      <c r="C34" s="817" t="str">
        <f>ZAŁ7a!B5</f>
        <v>OKREŚLENIE PRZEZ WYKONAWCĘ HARMONOGRAMU FINANSOWANIA KAPITAŁOWEGO I DŁUŻNEGO DLA INSTALACJI TERMICZNEGO PRZETWARZANIA ODPADÓW W OKRESIE BUDOWY</v>
      </c>
    </row>
    <row r="35" spans="2:3" ht="30" x14ac:dyDescent="0.25">
      <c r="B35" s="816" t="str">
        <f>ZAŁ7b!B3</f>
        <v>ZAŁĄCZNIK NR 7b</v>
      </c>
      <c r="C35" s="817" t="str">
        <f>ZAŁ7b!B4</f>
        <v>OKREŚLENIE PRZEZ WYKONAWCĘ HARMONOGRAMU SPŁAT RAT FINANSOWANIA DŁUŻNEGO I KOSZTÓW FINANSOWANIA INSTALACJI TERMICZNEGO PRZETWARZANIA ODPADÓW W OKRESIE EKSPLOATACJI</v>
      </c>
    </row>
    <row r="36" spans="2:3" x14ac:dyDescent="0.25">
      <c r="B36" s="816" t="str">
        <f>ZAŁ8!B3</f>
        <v>ZAŁĄCZNIK NR 8</v>
      </c>
      <c r="C36" s="817" t="str">
        <f>ZAŁ8!B4</f>
        <v>OKREŚLENIE PRZEZ WYKONAWCĘ KWOT I KOSZTÓW FINANSOWANIA KOTŁOWNI SZCZYTOWEJ</v>
      </c>
    </row>
    <row r="37" spans="2:3" ht="30" x14ac:dyDescent="0.25">
      <c r="B37" s="816" t="str">
        <f>ZAŁ8a!B4</f>
        <v>ZAŁĄCZNIK NR 8a</v>
      </c>
      <c r="C37" s="817" t="str">
        <f>ZAŁ8a!B5</f>
        <v>OKREŚLENIE PRZEZ WYKONAWCĘ HARMONOGRAMU FINANSOWANIA KAPITAŁOWEGO I DŁUŻNEGO DLA KOTŁOWNI SZCZYTOWEJ W OKRESIE BUDOWY</v>
      </c>
    </row>
    <row r="38" spans="2:3" ht="30" x14ac:dyDescent="0.25">
      <c r="B38" s="816" t="str">
        <f>ZAŁ8b!B3</f>
        <v>ZAŁĄCZNIK NR 8b</v>
      </c>
      <c r="C38" s="817" t="str">
        <f>ZAŁ8b!B4</f>
        <v>OKREŚLENIE PRZEZ WYKONAWCĘ HARMONOGRAMU SPŁAT RAT FINANSOWANIA DŁUŻNEGO I KOSZTÓW FINANSOWANIA KOTŁOWNI SZCZYTOWEJ W OKRESIE EKSPLOATACJI</v>
      </c>
    </row>
    <row r="39" spans="2:3" ht="30" x14ac:dyDescent="0.25">
      <c r="B39" s="816" t="str">
        <f>ZAŁ9!B3</f>
        <v>ZAŁĄCZNIK NR 9</v>
      </c>
      <c r="C39" s="817" t="str">
        <f>ZAŁ9!B4</f>
        <v>OKREŚLENIE PRZEZ WYKONAWCĘ OCZEKIWANEJ STOPY ZWROTU Z FINANSOWANIA KAPITAŁOWEGO (EIRR) ŁĄCZNIE DLA ITPO I KS</v>
      </c>
    </row>
    <row r="40" spans="2:3" x14ac:dyDescent="0.25">
      <c r="B40" s="816" t="str">
        <f>ZAŁ10!B3</f>
        <v>ZAŁĄCZNIK NR 10</v>
      </c>
      <c r="C40" s="817" t="str">
        <f>ZAŁ10!B4</f>
        <v>OKREŚLENIE PRZEZ WYKONAWCĘ DYSPOZYCYJNOŚCI ITPO</v>
      </c>
    </row>
    <row r="41" spans="2:3" x14ac:dyDescent="0.25">
      <c r="B41" s="816" t="str">
        <f>+ZAŁ11!B3</f>
        <v>ZAŁĄCZNIK NR 11</v>
      </c>
      <c r="C41" s="817" t="str">
        <f>+ZAŁ11!B4</f>
        <v>PARAMETRY TECHNICZNE</v>
      </c>
    </row>
    <row r="42" spans="2:3" x14ac:dyDescent="0.25">
      <c r="B42" s="816" t="str">
        <f>ZAŁ12!B3</f>
        <v>ZAŁĄCZNIK NR 12</v>
      </c>
      <c r="C42" s="817" t="str">
        <f>ZAŁ12!B4</f>
        <v>OKREŚLENIE PRZEZ WYKONAWCĘ GWARANTOWANYCH PARAMETRÓW TECHNICZNYCH GRUPY B DLA KS</v>
      </c>
    </row>
    <row r="43" spans="2:3" x14ac:dyDescent="0.25">
      <c r="B43" s="816" t="str">
        <f>ZAŁ13!B3</f>
        <v>ZAŁĄCZNIK NR 13</v>
      </c>
      <c r="C43" s="817" t="str">
        <f>ZAŁ13!B4</f>
        <v>OKREŚLENIE PRZEZ WYKONAWCĘ GWARANTOWANEGO PROFILU PRACY ITPO</v>
      </c>
    </row>
    <row r="44" spans="2:3" x14ac:dyDescent="0.25">
      <c r="B44" s="816" t="str">
        <f>ZAŁ14!B3</f>
        <v>ZAŁĄCZNIK NR 14</v>
      </c>
      <c r="C44" s="817" t="str">
        <f>ZAŁ14!B4</f>
        <v>OKREŚLENIE PRZEZ WYKONAWCĘ LIMITU ODPOWIEDZIALNOŚCI ZA UTRATĘ DOTACJI UNIJNEJ</v>
      </c>
    </row>
    <row r="45" spans="2:3" x14ac:dyDescent="0.25">
      <c r="B45" s="816" t="str">
        <f>ZAŁ15!B3</f>
        <v>ZAŁĄCZNIK NR 15</v>
      </c>
      <c r="C45" s="817" t="str">
        <f>ZAŁ15!B4</f>
        <v>OKREŚLENIE PRZEZ WYKONAWCĘ KOSZTU UZDATNIANIA 1 m3 NOŚNIKA CIEPŁA (KN,of)</v>
      </c>
    </row>
    <row r="46" spans="2:3" x14ac:dyDescent="0.25">
      <c r="B46" s="816" t="str">
        <f>ZAŁ16!B3</f>
        <v>ZAŁĄCZNIK NR 16</v>
      </c>
      <c r="C46" s="817" t="str">
        <f>ZAŁ16!B4</f>
        <v>OKREŚLENIE PRZEZ WYKONAWCĘ ROCZNYCH KOSZTÓW OPEROWANIA -  KOP,of DLA ITPO I KOPKS,of DLA KS</v>
      </c>
    </row>
    <row r="47" spans="2:3" x14ac:dyDescent="0.25">
      <c r="B47" s="816" t="str">
        <f>+ZAŁ17!B3</f>
        <v>ZAŁĄCZNIK NR 17</v>
      </c>
      <c r="C47" s="817" t="str">
        <f>+ZAŁ17!B4</f>
        <v>ZAŁOŻENIA I KALKULACJE TECHNICZNE</v>
      </c>
    </row>
    <row r="48" spans="2:3" x14ac:dyDescent="0.25">
      <c r="B48" s="816" t="str">
        <f>ZAŁ18!B3</f>
        <v>ZAŁĄCZNIK NR 18</v>
      </c>
      <c r="C48" s="817" t="str">
        <f>ZAŁ18!B4</f>
        <v>OBLICZENIE WYNAGRODZENIA UMOWNEGO PARTNERA PRYWATNEGO</v>
      </c>
    </row>
    <row r="49" spans="2:3" x14ac:dyDescent="0.25">
      <c r="B49" s="816" t="str">
        <f>ZAŁ19!B3</f>
        <v>ZAŁĄCZNIK NR 19</v>
      </c>
      <c r="C49" s="817" t="str">
        <f>ZAŁ19!B4</f>
        <v xml:space="preserve">OBLICZENIE WYNAGRODZENIA UMOWNEGO NETTO PARTNERA PRYWATNEGO WYRAŻONEGO WARTOŚCIĄ NPC </v>
      </c>
    </row>
    <row r="50" spans="2:3" x14ac:dyDescent="0.25">
      <c r="B50" s="520"/>
      <c r="C50" s="528"/>
    </row>
    <row r="51" spans="2:3" x14ac:dyDescent="0.25">
      <c r="B51" s="819" t="s">
        <v>163</v>
      </c>
      <c r="C51" s="528"/>
    </row>
    <row r="52" spans="2:3" x14ac:dyDescent="0.25">
      <c r="B52" s="540" t="s">
        <v>164</v>
      </c>
      <c r="C52" s="611" t="s">
        <v>165</v>
      </c>
    </row>
    <row r="53" spans="2:3" x14ac:dyDescent="0.25">
      <c r="B53" s="520"/>
      <c r="C53" s="611" t="s">
        <v>166</v>
      </c>
    </row>
    <row r="54" spans="2:3" x14ac:dyDescent="0.25">
      <c r="B54" s="520"/>
      <c r="C54" s="528"/>
    </row>
    <row r="55" spans="2:3" x14ac:dyDescent="0.25">
      <c r="B55" s="520"/>
      <c r="C55" s="528"/>
    </row>
    <row r="56" spans="2:3" x14ac:dyDescent="0.25">
      <c r="B56" s="520"/>
      <c r="C56" s="611" t="s">
        <v>165</v>
      </c>
    </row>
    <row r="57" spans="2:3" ht="15.75" thickBot="1" x14ac:dyDescent="0.3">
      <c r="B57" s="551"/>
      <c r="C57" s="818" t="s">
        <v>166</v>
      </c>
    </row>
    <row r="58" spans="2:3" ht="15.75" thickTop="1" x14ac:dyDescent="0.25"/>
  </sheetData>
  <sheetProtection algorithmName="SHA-512" hashValue="M7JuBeQc87a+QXUkagtu02xWEiV3Nylg+2SqxSRhr5XT1D0an0yvKGwcxP7/ZD1C9wIZ4HuC7vliZ9R2dDreWg==" saltValue="1vXqXwICROWXgMlkkb6ODw==" spinCount="100000" sheet="1" objects="1" scenarios="1"/>
  <mergeCells count="1">
    <mergeCell ref="B2:C2"/>
  </mergeCells>
  <pageMargins left="0.25" right="0.25" top="0.75" bottom="0.75" header="0.3" footer="0.3"/>
  <pageSetup paperSize="9" scale="74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56"/>
  <sheetViews>
    <sheetView zoomScale="70" zoomScaleNormal="70" workbookViewId="0">
      <selection activeCell="D13" sqref="D13"/>
    </sheetView>
  </sheetViews>
  <sheetFormatPr defaultColWidth="8.85546875" defaultRowHeight="15" x14ac:dyDescent="0.25"/>
  <cols>
    <col min="1" max="1" width="1.85546875" customWidth="1"/>
    <col min="2" max="2" width="4.42578125" customWidth="1"/>
    <col min="3" max="3" width="108.7109375" customWidth="1"/>
    <col min="4" max="4" width="41.28515625" customWidth="1"/>
    <col min="5" max="5" width="9.140625" customWidth="1"/>
    <col min="6" max="6" width="11.5703125" bestFit="1" customWidth="1"/>
  </cols>
  <sheetData>
    <row r="1" spans="2:6" ht="6.75" customHeight="1" thickBot="1" x14ac:dyDescent="0.3"/>
    <row r="2" spans="2:6" s="32" customFormat="1" ht="20.25" thickTop="1" thickBot="1" x14ac:dyDescent="0.3">
      <c r="B2" s="624" t="s">
        <v>0</v>
      </c>
      <c r="C2" s="524"/>
      <c r="D2" s="696"/>
    </row>
    <row r="3" spans="2:6" s="32" customFormat="1" ht="16.5" thickTop="1" x14ac:dyDescent="0.25">
      <c r="B3" s="848" t="s">
        <v>205</v>
      </c>
      <c r="C3" s="524"/>
      <c r="D3" s="849"/>
    </row>
    <row r="4" spans="2:6" ht="35.25" customHeight="1" x14ac:dyDescent="0.25">
      <c r="B4" s="991" t="s">
        <v>252</v>
      </c>
      <c r="C4" s="992"/>
      <c r="D4" s="993"/>
    </row>
    <row r="5" spans="2:6" x14ac:dyDescent="0.25">
      <c r="B5" s="520"/>
      <c r="C5" s="65"/>
      <c r="D5" s="528"/>
    </row>
    <row r="6" spans="2:6" ht="41.25" customHeight="1" x14ac:dyDescent="0.25">
      <c r="B6" s="604">
        <v>1</v>
      </c>
      <c r="C6" s="256" t="s">
        <v>238</v>
      </c>
      <c r="D6" s="605" t="s">
        <v>233</v>
      </c>
    </row>
    <row r="7" spans="2:6" s="243" customFormat="1" ht="12.75" thickBot="1" x14ac:dyDescent="0.25">
      <c r="B7" s="697">
        <v>1</v>
      </c>
      <c r="C7" s="254">
        <v>2</v>
      </c>
      <c r="D7" s="628">
        <v>3</v>
      </c>
      <c r="F7" s="255"/>
    </row>
    <row r="8" spans="2:6" ht="30" customHeight="1" thickBot="1" x14ac:dyDescent="0.35">
      <c r="B8" s="629" t="s">
        <v>81</v>
      </c>
      <c r="C8" s="410" t="s">
        <v>635</v>
      </c>
      <c r="D8" s="825"/>
      <c r="E8" s="375" t="str">
        <f>IF(D8+D11&lt;&gt;ZAŁ3!C9,"BŁĄD"," ")</f>
        <v xml:space="preserve"> </v>
      </c>
      <c r="F8" s="252"/>
    </row>
    <row r="9" spans="2:6" ht="30" customHeight="1" thickBot="1" x14ac:dyDescent="0.3">
      <c r="B9" s="629" t="s">
        <v>83</v>
      </c>
      <c r="C9" s="411" t="s">
        <v>630</v>
      </c>
      <c r="D9" s="825"/>
      <c r="F9" s="252"/>
    </row>
    <row r="10" spans="2:6" ht="30" customHeight="1" thickBot="1" x14ac:dyDescent="0.3">
      <c r="B10" s="629" t="s">
        <v>84</v>
      </c>
      <c r="C10" s="411" t="s">
        <v>631</v>
      </c>
      <c r="D10" s="630">
        <f>D26</f>
        <v>0</v>
      </c>
      <c r="E10" s="448" t="str">
        <f>IF(D10&lt;&gt;ZAŁ8!D26,"BŁĄD"," ")</f>
        <v xml:space="preserve"> </v>
      </c>
      <c r="F10" s="252"/>
    </row>
    <row r="11" spans="2:6" ht="30" customHeight="1" thickBot="1" x14ac:dyDescent="0.35">
      <c r="B11" s="629" t="s">
        <v>243</v>
      </c>
      <c r="C11" s="410" t="s">
        <v>636</v>
      </c>
      <c r="D11" s="825"/>
      <c r="E11" s="375" t="str">
        <f>IF(D8+D11&lt;&gt;ZAŁ3!C9,"BŁĄD"," ")</f>
        <v xml:space="preserve"> </v>
      </c>
      <c r="F11" s="273"/>
    </row>
    <row r="12" spans="2:6" ht="30" customHeight="1" thickBot="1" x14ac:dyDescent="0.3">
      <c r="B12" s="629" t="s">
        <v>261</v>
      </c>
      <c r="C12" s="411" t="s">
        <v>633</v>
      </c>
      <c r="D12" s="825"/>
      <c r="F12" s="252"/>
    </row>
    <row r="13" spans="2:6" ht="30" customHeight="1" thickBot="1" x14ac:dyDescent="0.3">
      <c r="B13" s="629" t="s">
        <v>262</v>
      </c>
      <c r="C13" s="411" t="s">
        <v>634</v>
      </c>
      <c r="D13" s="630">
        <f>D37</f>
        <v>0</v>
      </c>
      <c r="E13" s="448" t="str">
        <f>IF(D13&lt;&gt;ZAŁ8!D37,"BŁĄD"," ")</f>
        <v xml:space="preserve"> </v>
      </c>
      <c r="F13" s="273"/>
    </row>
    <row r="14" spans="2:6" ht="30" customHeight="1" thickBot="1" x14ac:dyDescent="0.3">
      <c r="B14" s="1085" t="s">
        <v>312</v>
      </c>
      <c r="C14" s="411" t="s">
        <v>643</v>
      </c>
      <c r="D14" s="822"/>
      <c r="E14" s="448"/>
      <c r="F14" s="273"/>
    </row>
    <row r="15" spans="2:6" ht="27" customHeight="1" x14ac:dyDescent="0.25">
      <c r="B15" s="520"/>
      <c r="C15" s="631" t="s">
        <v>184</v>
      </c>
      <c r="D15" s="698" t="str">
        <f>IF(SUM(D8,D11)&lt;&gt;ZAŁ3!C9,"BŁĄD"," ")</f>
        <v xml:space="preserve"> </v>
      </c>
      <c r="F15" s="252"/>
    </row>
    <row r="16" spans="2:6" ht="90" customHeight="1" x14ac:dyDescent="0.25">
      <c r="B16" s="520"/>
      <c r="C16" s="987" t="s">
        <v>447</v>
      </c>
      <c r="D16" s="988"/>
      <c r="E16" s="296"/>
    </row>
    <row r="17" spans="2:7" ht="34.5" customHeight="1" x14ac:dyDescent="0.25">
      <c r="B17" s="997" t="s">
        <v>234</v>
      </c>
      <c r="C17" s="998"/>
      <c r="D17" s="699">
        <f>ZAŁ7!D17</f>
        <v>0.03</v>
      </c>
    </row>
    <row r="18" spans="2:7" x14ac:dyDescent="0.25">
      <c r="B18" s="520"/>
      <c r="C18" s="65"/>
      <c r="D18" s="528"/>
    </row>
    <row r="19" spans="2:7" ht="28.5" customHeight="1" x14ac:dyDescent="0.25">
      <c r="B19" s="604" t="s">
        <v>86</v>
      </c>
      <c r="C19" s="256" t="s">
        <v>239</v>
      </c>
      <c r="D19" s="605" t="s">
        <v>14</v>
      </c>
    </row>
    <row r="20" spans="2:7" ht="18" customHeight="1" thickBot="1" x14ac:dyDescent="0.3">
      <c r="B20" s="627">
        <v>1</v>
      </c>
      <c r="C20" s="8">
        <v>2</v>
      </c>
      <c r="D20" s="607">
        <v>3</v>
      </c>
    </row>
    <row r="21" spans="2:7" ht="33.75" customHeight="1" thickTop="1" thickBot="1" x14ac:dyDescent="0.3">
      <c r="B21" s="634" t="s">
        <v>87</v>
      </c>
      <c r="C21" s="10" t="s">
        <v>236</v>
      </c>
      <c r="D21" s="831"/>
    </row>
    <row r="22" spans="2:7" ht="34.5" customHeight="1" thickTop="1" thickBot="1" x14ac:dyDescent="0.3">
      <c r="B22" s="634" t="s">
        <v>88</v>
      </c>
      <c r="C22" s="10" t="s">
        <v>235</v>
      </c>
      <c r="D22" s="831"/>
      <c r="F22" s="257"/>
      <c r="G22" s="257"/>
    </row>
    <row r="23" spans="2:7" ht="15.75" thickTop="1" x14ac:dyDescent="0.25">
      <c r="B23" s="635"/>
      <c r="C23" s="631"/>
      <c r="D23" s="528"/>
      <c r="F23" s="257"/>
      <c r="G23" s="257"/>
    </row>
    <row r="24" spans="2:7" ht="30" x14ac:dyDescent="0.25">
      <c r="B24" s="604">
        <v>3</v>
      </c>
      <c r="C24" s="256" t="s">
        <v>409</v>
      </c>
      <c r="D24" s="605" t="s">
        <v>233</v>
      </c>
      <c r="E24" s="278"/>
      <c r="F24" s="257"/>
      <c r="G24" s="257"/>
    </row>
    <row r="25" spans="2:7" ht="17.25" customHeight="1" x14ac:dyDescent="0.25">
      <c r="B25" s="627">
        <v>1</v>
      </c>
      <c r="C25" s="8">
        <v>2</v>
      </c>
      <c r="D25" s="700">
        <v>3</v>
      </c>
      <c r="E25" s="278"/>
      <c r="F25" s="257"/>
      <c r="G25" s="257"/>
    </row>
    <row r="26" spans="2:7" ht="35.1" customHeight="1" thickBot="1" x14ac:dyDescent="0.3">
      <c r="B26" s="636" t="s">
        <v>99</v>
      </c>
      <c r="C26" s="297" t="s">
        <v>269</v>
      </c>
      <c r="D26" s="642">
        <f>SUM(D27:D31)</f>
        <v>0</v>
      </c>
      <c r="E26" s="278"/>
      <c r="F26" s="257"/>
      <c r="G26" s="257"/>
    </row>
    <row r="27" spans="2:7" ht="24" customHeight="1" thickTop="1" thickBot="1" x14ac:dyDescent="0.3">
      <c r="B27" s="638" t="s">
        <v>100</v>
      </c>
      <c r="C27" s="832"/>
      <c r="D27" s="833"/>
      <c r="E27" s="278"/>
      <c r="F27" s="257"/>
      <c r="G27" s="257"/>
    </row>
    <row r="28" spans="2:7" ht="24" customHeight="1" thickTop="1" thickBot="1" x14ac:dyDescent="0.3">
      <c r="B28" s="638" t="s">
        <v>101</v>
      </c>
      <c r="C28" s="832"/>
      <c r="D28" s="833"/>
      <c r="E28" s="278"/>
      <c r="F28" s="257"/>
      <c r="G28" s="257"/>
    </row>
    <row r="29" spans="2:7" ht="24" customHeight="1" thickTop="1" thickBot="1" x14ac:dyDescent="0.3">
      <c r="B29" s="638" t="s">
        <v>121</v>
      </c>
      <c r="C29" s="832"/>
      <c r="D29" s="833"/>
      <c r="E29" s="278"/>
      <c r="F29" s="257"/>
      <c r="G29" s="257"/>
    </row>
    <row r="30" spans="2:7" ht="24" customHeight="1" thickTop="1" thickBot="1" x14ac:dyDescent="0.3">
      <c r="B30" s="638" t="s">
        <v>256</v>
      </c>
      <c r="C30" s="832"/>
      <c r="D30" s="834"/>
      <c r="E30" s="278"/>
      <c r="F30" s="257"/>
      <c r="G30" s="257"/>
    </row>
    <row r="31" spans="2:7" ht="24" customHeight="1" thickTop="1" thickBot="1" x14ac:dyDescent="0.3">
      <c r="B31" s="638" t="s">
        <v>257</v>
      </c>
      <c r="C31" s="832"/>
      <c r="D31" s="834"/>
      <c r="E31" s="278"/>
      <c r="F31" s="257"/>
      <c r="G31" s="257"/>
    </row>
    <row r="32" spans="2:7" ht="24" customHeight="1" thickTop="1" x14ac:dyDescent="0.25">
      <c r="B32" s="520"/>
      <c r="C32" s="631" t="s">
        <v>184</v>
      </c>
      <c r="D32" s="528"/>
      <c r="E32" s="278"/>
      <c r="F32" s="257"/>
      <c r="G32" s="257"/>
    </row>
    <row r="33" spans="2:6" x14ac:dyDescent="0.25">
      <c r="B33" s="520"/>
      <c r="C33" s="987" t="s">
        <v>410</v>
      </c>
      <c r="D33" s="988"/>
      <c r="E33" s="278"/>
      <c r="F33" s="250"/>
    </row>
    <row r="34" spans="2:6" x14ac:dyDescent="0.25">
      <c r="B34" s="520"/>
      <c r="C34" s="639"/>
      <c r="D34" s="640"/>
      <c r="E34" s="278"/>
    </row>
    <row r="35" spans="2:6" ht="30" x14ac:dyDescent="0.25">
      <c r="B35" s="604">
        <v>4</v>
      </c>
      <c r="C35" s="256" t="s">
        <v>326</v>
      </c>
      <c r="D35" s="605" t="s">
        <v>233</v>
      </c>
      <c r="E35" s="373"/>
    </row>
    <row r="36" spans="2:6" x14ac:dyDescent="0.25">
      <c r="B36" s="627">
        <v>1</v>
      </c>
      <c r="C36" s="8">
        <v>2</v>
      </c>
      <c r="D36" s="607">
        <v>3</v>
      </c>
      <c r="E36" s="373"/>
    </row>
    <row r="37" spans="2:6" ht="30" customHeight="1" thickBot="1" x14ac:dyDescent="0.3">
      <c r="B37" s="641" t="s">
        <v>91</v>
      </c>
      <c r="C37" s="10" t="s">
        <v>324</v>
      </c>
      <c r="D37" s="701"/>
      <c r="E37" s="373"/>
    </row>
    <row r="38" spans="2:6" ht="23.25" customHeight="1" thickBot="1" x14ac:dyDescent="0.3">
      <c r="B38" s="643" t="s">
        <v>123</v>
      </c>
      <c r="C38" s="835"/>
      <c r="D38" s="836"/>
      <c r="E38" s="373"/>
    </row>
    <row r="39" spans="2:6" ht="23.25" customHeight="1" thickBot="1" x14ac:dyDescent="0.3">
      <c r="B39" s="643" t="s">
        <v>173</v>
      </c>
      <c r="C39" s="835"/>
      <c r="D39" s="836"/>
      <c r="E39" s="373"/>
    </row>
    <row r="40" spans="2:6" ht="23.25" customHeight="1" thickBot="1" x14ac:dyDescent="0.3">
      <c r="B40" s="643" t="s">
        <v>174</v>
      </c>
      <c r="C40" s="835"/>
      <c r="D40" s="836"/>
      <c r="E40" s="373"/>
    </row>
    <row r="41" spans="2:6" ht="23.25" customHeight="1" thickBot="1" x14ac:dyDescent="0.3">
      <c r="B41" s="643" t="s">
        <v>175</v>
      </c>
      <c r="C41" s="835"/>
      <c r="D41" s="836"/>
      <c r="E41" s="373"/>
    </row>
    <row r="42" spans="2:6" ht="23.25" customHeight="1" thickBot="1" x14ac:dyDescent="0.3">
      <c r="B42" s="643" t="s">
        <v>323</v>
      </c>
      <c r="C42" s="835"/>
      <c r="D42" s="836"/>
      <c r="E42" s="373"/>
    </row>
    <row r="43" spans="2:6" ht="18.75" x14ac:dyDescent="0.25">
      <c r="B43" s="520"/>
      <c r="C43" s="631" t="s">
        <v>184</v>
      </c>
      <c r="D43" s="644" t="str">
        <f>IF(SUM(D38:D42)&lt;&gt;D37,"BŁĄD"," ")</f>
        <v xml:space="preserve"> </v>
      </c>
      <c r="E43" s="373"/>
    </row>
    <row r="44" spans="2:6" ht="34.5" customHeight="1" x14ac:dyDescent="0.25">
      <c r="B44" s="520"/>
      <c r="C44" s="985" t="s">
        <v>408</v>
      </c>
      <c r="D44" s="986"/>
      <c r="E44" s="373"/>
    </row>
    <row r="45" spans="2:6" ht="19.5" customHeight="1" x14ac:dyDescent="0.25">
      <c r="B45" s="520"/>
      <c r="C45" s="985" t="s">
        <v>325</v>
      </c>
      <c r="D45" s="986"/>
      <c r="E45" s="373"/>
    </row>
    <row r="46" spans="2:6" x14ac:dyDescent="0.25">
      <c r="B46" s="520"/>
      <c r="C46" s="645"/>
      <c r="D46" s="646"/>
      <c r="E46" s="373"/>
    </row>
    <row r="47" spans="2:6" x14ac:dyDescent="0.25">
      <c r="B47" s="520"/>
      <c r="C47" s="639"/>
      <c r="D47" s="640"/>
      <c r="E47" s="373"/>
    </row>
    <row r="48" spans="2:6" x14ac:dyDescent="0.25">
      <c r="B48" s="520"/>
      <c r="C48" s="541" t="s">
        <v>163</v>
      </c>
      <c r="D48" s="528"/>
      <c r="E48" s="373"/>
    </row>
    <row r="49" spans="2:5" x14ac:dyDescent="0.25">
      <c r="B49" s="520"/>
      <c r="C49" s="647" t="s">
        <v>164</v>
      </c>
      <c r="D49" s="611" t="s">
        <v>165</v>
      </c>
      <c r="E49" s="373"/>
    </row>
    <row r="50" spans="2:5" ht="30" x14ac:dyDescent="0.25">
      <c r="B50" s="520"/>
      <c r="C50" s="65"/>
      <c r="D50" s="612" t="s">
        <v>166</v>
      </c>
      <c r="E50" s="373"/>
    </row>
    <row r="51" spans="2:5" x14ac:dyDescent="0.25">
      <c r="B51" s="520"/>
      <c r="C51" s="65"/>
      <c r="D51" s="528"/>
      <c r="E51" s="373"/>
    </row>
    <row r="52" spans="2:5" x14ac:dyDescent="0.25">
      <c r="B52" s="520"/>
      <c r="C52" s="65"/>
      <c r="D52" s="528"/>
    </row>
    <row r="53" spans="2:5" x14ac:dyDescent="0.25">
      <c r="B53" s="520"/>
      <c r="C53" s="65"/>
      <c r="D53" s="528"/>
    </row>
    <row r="54" spans="2:5" x14ac:dyDescent="0.25">
      <c r="B54" s="520"/>
      <c r="C54" s="65"/>
      <c r="D54" s="611" t="s">
        <v>165</v>
      </c>
    </row>
    <row r="55" spans="2:5" ht="30.75" thickBot="1" x14ac:dyDescent="0.3">
      <c r="B55" s="551"/>
      <c r="C55" s="552"/>
      <c r="D55" s="614" t="s">
        <v>166</v>
      </c>
    </row>
    <row r="56" spans="2:5" ht="15.75" thickTop="1" x14ac:dyDescent="0.25"/>
  </sheetData>
  <sheetProtection algorithmName="SHA-512" hashValue="xGU5PF2PDBxOSF6a8QvNP0ENc5KeLMVDxICYDMpiUlxC73eQSr4wAjdoWDUrSdGg6ibsdf+LXU27qKkuYm9hNw==" saltValue="R6KGjQx1sF7zPbPwqNhnbw==" spinCount="100000" sheet="1" objects="1" scenarios="1"/>
  <mergeCells count="6">
    <mergeCell ref="C45:D45"/>
    <mergeCell ref="C33:D33"/>
    <mergeCell ref="B4:D4"/>
    <mergeCell ref="C16:D16"/>
    <mergeCell ref="B17:C17"/>
    <mergeCell ref="C44:D44"/>
  </mergeCells>
  <pageMargins left="0.25" right="0.25" top="0.75" bottom="0.75" header="0.3" footer="0.3"/>
  <pageSetup paperSize="9" scale="6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D36"/>
  <sheetViews>
    <sheetView zoomScale="80" zoomScaleNormal="80" workbookViewId="0">
      <pane xSplit="4" ySplit="6" topLeftCell="E7" activePane="bottomRight" state="frozen"/>
      <selection activeCell="D12" sqref="D12"/>
      <selection pane="topRight" activeCell="D12" sqref="D12"/>
      <selection pane="bottomLeft" activeCell="D12" sqref="D12"/>
      <selection pane="bottomRight" activeCell="E7" sqref="E7"/>
    </sheetView>
  </sheetViews>
  <sheetFormatPr defaultColWidth="8.85546875" defaultRowHeight="15" x14ac:dyDescent="0.25"/>
  <cols>
    <col min="1" max="1" width="1.85546875" customWidth="1"/>
    <col min="2" max="2" width="5.7109375" customWidth="1"/>
    <col min="3" max="3" width="93.42578125" customWidth="1"/>
    <col min="4" max="4" width="17.42578125" customWidth="1"/>
    <col min="5" max="5" width="17" customWidth="1"/>
    <col min="6" max="30" width="15.28515625" customWidth="1"/>
  </cols>
  <sheetData>
    <row r="1" spans="1:30" ht="5.25" customHeight="1" thickBot="1" x14ac:dyDescent="0.3"/>
    <row r="2" spans="1:30" s="32" customFormat="1" ht="19.5" thickTop="1" x14ac:dyDescent="0.25">
      <c r="B2" s="624" t="s">
        <v>0</v>
      </c>
      <c r="C2" s="524"/>
      <c r="D2" s="625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615"/>
    </row>
    <row r="3" spans="1:30" s="32" customFormat="1" ht="15.75" x14ac:dyDescent="0.25">
      <c r="B3" s="626" t="s">
        <v>303</v>
      </c>
      <c r="C3" s="283"/>
      <c r="D3" s="556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622"/>
    </row>
    <row r="4" spans="1:30" ht="35.25" customHeight="1" x14ac:dyDescent="0.25">
      <c r="B4" s="651" t="s">
        <v>293</v>
      </c>
      <c r="C4" s="652"/>
      <c r="D4" s="652"/>
      <c r="E4" s="652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W4" s="653"/>
      <c r="X4" s="653"/>
      <c r="Y4" s="653"/>
      <c r="Z4" s="653"/>
      <c r="AA4" s="653"/>
      <c r="AB4" s="653"/>
      <c r="AC4" s="653"/>
      <c r="AD4" s="654"/>
    </row>
    <row r="5" spans="1:30" ht="19.5" customHeight="1" x14ac:dyDescent="0.25">
      <c r="B5" s="520"/>
      <c r="C5" s="65"/>
      <c r="D5" s="65"/>
      <c r="E5" s="65"/>
      <c r="F5" s="514"/>
      <c r="G5" s="515" t="s">
        <v>240</v>
      </c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676"/>
    </row>
    <row r="6" spans="1:30" ht="30" x14ac:dyDescent="0.25">
      <c r="B6" s="520"/>
      <c r="C6" s="655"/>
      <c r="D6" s="655"/>
      <c r="E6" s="677" t="s">
        <v>627</v>
      </c>
      <c r="F6" s="517">
        <v>1</v>
      </c>
      <c r="G6" s="517">
        <v>2</v>
      </c>
      <c r="H6" s="517">
        <v>3</v>
      </c>
      <c r="I6" s="517">
        <v>4</v>
      </c>
      <c r="J6" s="517">
        <v>5</v>
      </c>
      <c r="K6" s="517">
        <v>6</v>
      </c>
      <c r="L6" s="517">
        <v>7</v>
      </c>
      <c r="M6" s="517">
        <v>8</v>
      </c>
      <c r="N6" s="517">
        <v>9</v>
      </c>
      <c r="O6" s="517">
        <v>10</v>
      </c>
      <c r="P6" s="517">
        <v>11</v>
      </c>
      <c r="Q6" s="517">
        <v>12</v>
      </c>
      <c r="R6" s="517">
        <v>13</v>
      </c>
      <c r="S6" s="517">
        <v>14</v>
      </c>
      <c r="T6" s="517">
        <v>15</v>
      </c>
      <c r="U6" s="517">
        <v>16</v>
      </c>
      <c r="V6" s="517">
        <v>17</v>
      </c>
      <c r="W6" s="517">
        <v>18</v>
      </c>
      <c r="X6" s="517">
        <v>19</v>
      </c>
      <c r="Y6" s="517">
        <v>20</v>
      </c>
      <c r="Z6" s="517">
        <v>21</v>
      </c>
      <c r="AA6" s="517">
        <v>22</v>
      </c>
      <c r="AB6" s="517">
        <v>23</v>
      </c>
      <c r="AC6" s="517">
        <v>24</v>
      </c>
      <c r="AD6" s="678">
        <v>25</v>
      </c>
    </row>
    <row r="7" spans="1:30" ht="50.25" customHeight="1" x14ac:dyDescent="0.25">
      <c r="B7" s="520"/>
      <c r="C7" s="657"/>
      <c r="D7" s="65"/>
      <c r="E7" s="679" t="s">
        <v>628</v>
      </c>
      <c r="F7" s="680">
        <f>EDATE(MAX(ZAŁ7a!F8:AP8),12)</f>
        <v>44012</v>
      </c>
      <c r="G7" s="680">
        <f>EDATE(F7,12)</f>
        <v>44377</v>
      </c>
      <c r="H7" s="680">
        <f t="shared" ref="H7:AD7" si="0">EDATE(G7,12)</f>
        <v>44742</v>
      </c>
      <c r="I7" s="680">
        <f t="shared" si="0"/>
        <v>45107</v>
      </c>
      <c r="J7" s="680">
        <f t="shared" si="0"/>
        <v>45473</v>
      </c>
      <c r="K7" s="680">
        <f t="shared" si="0"/>
        <v>45838</v>
      </c>
      <c r="L7" s="680">
        <f t="shared" si="0"/>
        <v>46203</v>
      </c>
      <c r="M7" s="680">
        <f t="shared" si="0"/>
        <v>46568</v>
      </c>
      <c r="N7" s="680">
        <f t="shared" si="0"/>
        <v>46934</v>
      </c>
      <c r="O7" s="680">
        <f t="shared" si="0"/>
        <v>47299</v>
      </c>
      <c r="P7" s="680">
        <f t="shared" si="0"/>
        <v>47664</v>
      </c>
      <c r="Q7" s="680">
        <f t="shared" si="0"/>
        <v>48029</v>
      </c>
      <c r="R7" s="680">
        <f t="shared" si="0"/>
        <v>48395</v>
      </c>
      <c r="S7" s="680">
        <f t="shared" si="0"/>
        <v>48760</v>
      </c>
      <c r="T7" s="680">
        <f t="shared" si="0"/>
        <v>49125</v>
      </c>
      <c r="U7" s="680">
        <f t="shared" si="0"/>
        <v>49490</v>
      </c>
      <c r="V7" s="680">
        <f t="shared" si="0"/>
        <v>49856</v>
      </c>
      <c r="W7" s="680">
        <f t="shared" si="0"/>
        <v>50221</v>
      </c>
      <c r="X7" s="680">
        <f t="shared" si="0"/>
        <v>50586</v>
      </c>
      <c r="Y7" s="680">
        <f t="shared" si="0"/>
        <v>50951</v>
      </c>
      <c r="Z7" s="680">
        <f t="shared" si="0"/>
        <v>51317</v>
      </c>
      <c r="AA7" s="680">
        <f t="shared" si="0"/>
        <v>51682</v>
      </c>
      <c r="AB7" s="680">
        <f t="shared" si="0"/>
        <v>52047</v>
      </c>
      <c r="AC7" s="680">
        <f t="shared" si="0"/>
        <v>52412</v>
      </c>
      <c r="AD7" s="681">
        <f t="shared" si="0"/>
        <v>52778</v>
      </c>
    </row>
    <row r="8" spans="1:30" ht="15.75" thickBot="1" x14ac:dyDescent="0.3">
      <c r="B8" s="520"/>
      <c r="C8" s="657"/>
      <c r="D8" s="660" t="s">
        <v>242</v>
      </c>
      <c r="E8" s="65"/>
      <c r="F8" s="661" t="s">
        <v>413</v>
      </c>
      <c r="G8" s="661" t="s">
        <v>413</v>
      </c>
      <c r="H8" s="661" t="s">
        <v>413</v>
      </c>
      <c r="I8" s="661" t="s">
        <v>413</v>
      </c>
      <c r="J8" s="661" t="s">
        <v>413</v>
      </c>
      <c r="K8" s="661" t="s">
        <v>413</v>
      </c>
      <c r="L8" s="661" t="s">
        <v>413</v>
      </c>
      <c r="M8" s="661" t="s">
        <v>413</v>
      </c>
      <c r="N8" s="661" t="s">
        <v>413</v>
      </c>
      <c r="O8" s="661" t="s">
        <v>413</v>
      </c>
      <c r="P8" s="661" t="s">
        <v>413</v>
      </c>
      <c r="Q8" s="661" t="s">
        <v>413</v>
      </c>
      <c r="R8" s="661" t="s">
        <v>413</v>
      </c>
      <c r="S8" s="661" t="s">
        <v>413</v>
      </c>
      <c r="T8" s="661" t="s">
        <v>413</v>
      </c>
      <c r="U8" s="661" t="s">
        <v>413</v>
      </c>
      <c r="V8" s="661" t="s">
        <v>413</v>
      </c>
      <c r="W8" s="661" t="s">
        <v>413</v>
      </c>
      <c r="X8" s="661" t="s">
        <v>413</v>
      </c>
      <c r="Y8" s="661" t="s">
        <v>413</v>
      </c>
      <c r="Z8" s="661" t="s">
        <v>413</v>
      </c>
      <c r="AA8" s="661" t="s">
        <v>413</v>
      </c>
      <c r="AB8" s="661" t="s">
        <v>413</v>
      </c>
      <c r="AC8" s="661" t="s">
        <v>413</v>
      </c>
      <c r="AD8" s="682" t="s">
        <v>413</v>
      </c>
    </row>
    <row r="9" spans="1:30" s="444" customFormat="1" ht="27" customHeight="1" thickBot="1" x14ac:dyDescent="0.3">
      <c r="A9" s="245"/>
      <c r="B9" s="683">
        <v>1</v>
      </c>
      <c r="C9" s="455" t="s">
        <v>249</v>
      </c>
      <c r="D9" s="439">
        <f>SUM(F9:AD9)</f>
        <v>0</v>
      </c>
      <c r="E9" s="456" t="str">
        <f>IF(D9&lt;&gt;ZAŁ7!D11+ZAŁ7!D12+ZAŁ7!D13,"BŁĄD"," ")</f>
        <v xml:space="preserve"> </v>
      </c>
      <c r="F9" s="829"/>
      <c r="G9" s="829"/>
      <c r="H9" s="829"/>
      <c r="I9" s="829"/>
      <c r="J9" s="829"/>
      <c r="K9" s="829"/>
      <c r="L9" s="829"/>
      <c r="M9" s="829"/>
      <c r="N9" s="829"/>
      <c r="O9" s="829"/>
      <c r="P9" s="829"/>
      <c r="Q9" s="829"/>
      <c r="R9" s="829"/>
      <c r="S9" s="829"/>
      <c r="T9" s="829"/>
      <c r="U9" s="829"/>
      <c r="V9" s="829"/>
      <c r="W9" s="829"/>
      <c r="X9" s="829"/>
      <c r="Y9" s="829"/>
      <c r="Z9" s="829"/>
      <c r="AA9" s="829"/>
      <c r="AB9" s="829"/>
      <c r="AC9" s="829"/>
      <c r="AD9" s="830"/>
    </row>
    <row r="10" spans="1:30" s="444" customFormat="1" ht="37.5" customHeight="1" thickBot="1" x14ac:dyDescent="0.3">
      <c r="A10" s="245"/>
      <c r="B10" s="683">
        <v>2</v>
      </c>
      <c r="C10" s="488" t="s">
        <v>495</v>
      </c>
      <c r="D10" s="439">
        <f>SUM(F10:AD10)</f>
        <v>0</v>
      </c>
      <c r="E10" s="456" t="str">
        <f>IF(D10&lt;&gt;ZAŁ7!D12+ZAŁ7!D9,"BŁĄD"," ")</f>
        <v xml:space="preserve"> </v>
      </c>
      <c r="F10" s="829"/>
      <c r="G10" s="829"/>
      <c r="H10" s="829"/>
      <c r="I10" s="829"/>
      <c r="J10" s="829"/>
      <c r="K10" s="829"/>
      <c r="L10" s="829"/>
      <c r="M10" s="829"/>
      <c r="N10" s="829"/>
      <c r="O10" s="829"/>
      <c r="P10" s="829"/>
      <c r="Q10" s="829"/>
      <c r="R10" s="829"/>
      <c r="S10" s="829"/>
      <c r="T10" s="829"/>
      <c r="U10" s="829"/>
      <c r="V10" s="829"/>
      <c r="W10" s="829"/>
      <c r="X10" s="829"/>
      <c r="Y10" s="829"/>
      <c r="Z10" s="829"/>
      <c r="AA10" s="829"/>
      <c r="AB10" s="829"/>
      <c r="AC10" s="829"/>
      <c r="AD10" s="830"/>
    </row>
    <row r="11" spans="1:30" s="444" customFormat="1" ht="27" customHeight="1" thickBot="1" x14ac:dyDescent="0.3">
      <c r="A11" s="245"/>
      <c r="B11" s="683">
        <v>3</v>
      </c>
      <c r="C11" s="488" t="s">
        <v>496</v>
      </c>
      <c r="D11" s="439">
        <f>SUM(F11:AD11)</f>
        <v>0</v>
      </c>
      <c r="E11" s="245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29"/>
      <c r="Y11" s="829"/>
      <c r="Z11" s="829"/>
      <c r="AA11" s="829"/>
      <c r="AB11" s="829"/>
      <c r="AC11" s="829"/>
      <c r="AD11" s="830"/>
    </row>
    <row r="12" spans="1:30" s="444" customFormat="1" ht="27" customHeight="1" thickBot="1" x14ac:dyDescent="0.3">
      <c r="B12" s="683">
        <v>4</v>
      </c>
      <c r="C12" s="457" t="s">
        <v>288</v>
      </c>
      <c r="D12" s="439">
        <f>SUM(F12:AD12)</f>
        <v>0</v>
      </c>
      <c r="E12" s="245"/>
      <c r="F12" s="829"/>
      <c r="G12" s="829"/>
      <c r="H12" s="829"/>
      <c r="I12" s="829"/>
      <c r="J12" s="829"/>
      <c r="K12" s="829"/>
      <c r="L12" s="829"/>
      <c r="M12" s="829"/>
      <c r="N12" s="829"/>
      <c r="O12" s="829"/>
      <c r="P12" s="829"/>
      <c r="Q12" s="829"/>
      <c r="R12" s="829"/>
      <c r="S12" s="829"/>
      <c r="T12" s="829"/>
      <c r="U12" s="829"/>
      <c r="V12" s="829"/>
      <c r="W12" s="829"/>
      <c r="X12" s="829"/>
      <c r="Y12" s="829"/>
      <c r="Z12" s="829"/>
      <c r="AA12" s="829"/>
      <c r="AB12" s="829"/>
      <c r="AC12" s="829"/>
      <c r="AD12" s="830"/>
    </row>
    <row r="13" spans="1:30" s="444" customFormat="1" ht="27" customHeight="1" x14ac:dyDescent="0.25">
      <c r="B13" s="684"/>
      <c r="C13" s="452" t="s">
        <v>497</v>
      </c>
      <c r="D13" s="458">
        <f>SUM(F13:AD13)</f>
        <v>0</v>
      </c>
      <c r="E13" s="459"/>
      <c r="F13" s="458">
        <f>F11+F12</f>
        <v>0</v>
      </c>
      <c r="G13" s="458">
        <f t="shared" ref="G13:AD13" si="1">G11+G12</f>
        <v>0</v>
      </c>
      <c r="H13" s="458">
        <f t="shared" si="1"/>
        <v>0</v>
      </c>
      <c r="I13" s="458">
        <f t="shared" si="1"/>
        <v>0</v>
      </c>
      <c r="J13" s="458">
        <f t="shared" si="1"/>
        <v>0</v>
      </c>
      <c r="K13" s="458">
        <f t="shared" si="1"/>
        <v>0</v>
      </c>
      <c r="L13" s="458">
        <f t="shared" si="1"/>
        <v>0</v>
      </c>
      <c r="M13" s="458">
        <f t="shared" si="1"/>
        <v>0</v>
      </c>
      <c r="N13" s="458">
        <f t="shared" si="1"/>
        <v>0</v>
      </c>
      <c r="O13" s="458">
        <f t="shared" si="1"/>
        <v>0</v>
      </c>
      <c r="P13" s="458">
        <f t="shared" si="1"/>
        <v>0</v>
      </c>
      <c r="Q13" s="458">
        <f t="shared" si="1"/>
        <v>0</v>
      </c>
      <c r="R13" s="458">
        <f t="shared" si="1"/>
        <v>0</v>
      </c>
      <c r="S13" s="458">
        <f t="shared" si="1"/>
        <v>0</v>
      </c>
      <c r="T13" s="458">
        <f t="shared" si="1"/>
        <v>0</v>
      </c>
      <c r="U13" s="458">
        <f t="shared" si="1"/>
        <v>0</v>
      </c>
      <c r="V13" s="458">
        <f t="shared" si="1"/>
        <v>0</v>
      </c>
      <c r="W13" s="458">
        <f t="shared" si="1"/>
        <v>0</v>
      </c>
      <c r="X13" s="458">
        <f t="shared" si="1"/>
        <v>0</v>
      </c>
      <c r="Y13" s="458">
        <f t="shared" si="1"/>
        <v>0</v>
      </c>
      <c r="Z13" s="458">
        <f t="shared" si="1"/>
        <v>0</v>
      </c>
      <c r="AA13" s="458">
        <f t="shared" si="1"/>
        <v>0</v>
      </c>
      <c r="AB13" s="458">
        <f t="shared" si="1"/>
        <v>0</v>
      </c>
      <c r="AC13" s="458">
        <f t="shared" si="1"/>
        <v>0</v>
      </c>
      <c r="AD13" s="666">
        <f t="shared" si="1"/>
        <v>0</v>
      </c>
    </row>
    <row r="14" spans="1:30" x14ac:dyDescent="0.25">
      <c r="B14" s="569"/>
      <c r="C14" s="269"/>
      <c r="D14" s="308"/>
      <c r="E14" s="262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685"/>
    </row>
    <row r="15" spans="1:30" x14ac:dyDescent="0.25">
      <c r="B15" s="520"/>
      <c r="C15" s="402" t="s">
        <v>498</v>
      </c>
      <c r="D15" s="260"/>
      <c r="E15" s="65"/>
      <c r="F15" s="686"/>
      <c r="G15" s="687" t="e">
        <f>G13/F13-1</f>
        <v>#DIV/0!</v>
      </c>
      <c r="H15" s="687" t="e">
        <f t="shared" ref="H15:AD15" si="2">H13/G13-1</f>
        <v>#DIV/0!</v>
      </c>
      <c r="I15" s="687" t="e">
        <f t="shared" si="2"/>
        <v>#DIV/0!</v>
      </c>
      <c r="J15" s="687" t="e">
        <f t="shared" si="2"/>
        <v>#DIV/0!</v>
      </c>
      <c r="K15" s="687" t="e">
        <f t="shared" si="2"/>
        <v>#DIV/0!</v>
      </c>
      <c r="L15" s="687" t="e">
        <f t="shared" si="2"/>
        <v>#DIV/0!</v>
      </c>
      <c r="M15" s="687" t="e">
        <f t="shared" si="2"/>
        <v>#DIV/0!</v>
      </c>
      <c r="N15" s="687" t="e">
        <f t="shared" si="2"/>
        <v>#DIV/0!</v>
      </c>
      <c r="O15" s="687" t="e">
        <f t="shared" si="2"/>
        <v>#DIV/0!</v>
      </c>
      <c r="P15" s="687" t="e">
        <f t="shared" si="2"/>
        <v>#DIV/0!</v>
      </c>
      <c r="Q15" s="687" t="e">
        <f t="shared" si="2"/>
        <v>#DIV/0!</v>
      </c>
      <c r="R15" s="687" t="e">
        <f t="shared" si="2"/>
        <v>#DIV/0!</v>
      </c>
      <c r="S15" s="687" t="e">
        <f t="shared" si="2"/>
        <v>#DIV/0!</v>
      </c>
      <c r="T15" s="687" t="e">
        <f t="shared" si="2"/>
        <v>#DIV/0!</v>
      </c>
      <c r="U15" s="687" t="e">
        <f t="shared" si="2"/>
        <v>#DIV/0!</v>
      </c>
      <c r="V15" s="687" t="e">
        <f t="shared" si="2"/>
        <v>#DIV/0!</v>
      </c>
      <c r="W15" s="687" t="e">
        <f t="shared" si="2"/>
        <v>#DIV/0!</v>
      </c>
      <c r="X15" s="687" t="e">
        <f t="shared" si="2"/>
        <v>#DIV/0!</v>
      </c>
      <c r="Y15" s="687" t="e">
        <f t="shared" si="2"/>
        <v>#DIV/0!</v>
      </c>
      <c r="Z15" s="687" t="e">
        <f t="shared" si="2"/>
        <v>#DIV/0!</v>
      </c>
      <c r="AA15" s="687" t="e">
        <f t="shared" si="2"/>
        <v>#DIV/0!</v>
      </c>
      <c r="AB15" s="687" t="e">
        <f t="shared" si="2"/>
        <v>#DIV/0!</v>
      </c>
      <c r="AC15" s="687" t="e">
        <f t="shared" si="2"/>
        <v>#DIV/0!</v>
      </c>
      <c r="AD15" s="688" t="e">
        <f t="shared" si="2"/>
        <v>#DIV/0!</v>
      </c>
    </row>
    <row r="16" spans="1:30" ht="25.5" x14ac:dyDescent="0.25">
      <c r="B16" s="520"/>
      <c r="C16" s="402" t="s">
        <v>406</v>
      </c>
      <c r="D16" s="260"/>
      <c r="E16" s="65"/>
      <c r="F16" s="689">
        <f>ZAŁ19!F18+3%</f>
        <v>0.05</v>
      </c>
      <c r="G16" s="689">
        <f>ZAŁ19!G18+3%</f>
        <v>0.05</v>
      </c>
      <c r="H16" s="689">
        <f>ZAŁ19!H18+3%</f>
        <v>0.05</v>
      </c>
      <c r="I16" s="689">
        <f>ZAŁ19!I18+3%</f>
        <v>0.05</v>
      </c>
      <c r="J16" s="689">
        <f>ZAŁ19!J18+3%</f>
        <v>0.05</v>
      </c>
      <c r="K16" s="689">
        <f>ZAŁ19!K18+3%</f>
        <v>0.05</v>
      </c>
      <c r="L16" s="689">
        <f>ZAŁ19!L18+3%</f>
        <v>0.05</v>
      </c>
      <c r="M16" s="689">
        <f>ZAŁ19!M18+3%</f>
        <v>0.05</v>
      </c>
      <c r="N16" s="689">
        <f>ZAŁ19!N18+3%</f>
        <v>0.05</v>
      </c>
      <c r="O16" s="689">
        <f>ZAŁ19!O18+3%</f>
        <v>0.05</v>
      </c>
      <c r="P16" s="689">
        <f>ZAŁ19!P18+3%</f>
        <v>0.05</v>
      </c>
      <c r="Q16" s="689">
        <f>ZAŁ19!Q18+3%</f>
        <v>0.05</v>
      </c>
      <c r="R16" s="689">
        <f>ZAŁ19!R18+3%</f>
        <v>0.05</v>
      </c>
      <c r="S16" s="689">
        <f>ZAŁ19!S18+3%</f>
        <v>0.05</v>
      </c>
      <c r="T16" s="689">
        <f>ZAŁ19!T18+3%</f>
        <v>0.05</v>
      </c>
      <c r="U16" s="689">
        <f>ZAŁ19!U18+3%</f>
        <v>0.05</v>
      </c>
      <c r="V16" s="689">
        <f>ZAŁ19!V18+3%</f>
        <v>0.05</v>
      </c>
      <c r="W16" s="689">
        <f>ZAŁ19!W18+3%</f>
        <v>0.05</v>
      </c>
      <c r="X16" s="689">
        <f>ZAŁ19!X18+3%</f>
        <v>0.05</v>
      </c>
      <c r="Y16" s="689">
        <f>ZAŁ19!Y18+3%</f>
        <v>0.05</v>
      </c>
      <c r="Z16" s="689">
        <f>ZAŁ19!Z18+3%</f>
        <v>0.05</v>
      </c>
      <c r="AA16" s="689">
        <f>ZAŁ19!AA18+3%</f>
        <v>0.05</v>
      </c>
      <c r="AB16" s="689">
        <f>ZAŁ19!AB18+3%</f>
        <v>0.05</v>
      </c>
      <c r="AC16" s="689">
        <f>ZAŁ19!AC18+3%</f>
        <v>0.05</v>
      </c>
      <c r="AD16" s="690">
        <f>ZAŁ19!AD18+3%</f>
        <v>0.05</v>
      </c>
    </row>
    <row r="17" spans="2:30" ht="25.5" customHeight="1" x14ac:dyDescent="0.25">
      <c r="B17" s="520"/>
      <c r="C17" s="261"/>
      <c r="D17" s="260"/>
      <c r="E17" s="65"/>
      <c r="F17" s="260"/>
      <c r="G17" s="691" t="e">
        <f>IF(G15&gt;G16,"BŁĄD - limit przekroczony"," ")</f>
        <v>#DIV/0!</v>
      </c>
      <c r="H17" s="691" t="e">
        <f t="shared" ref="H17:AD17" si="3">IF(H15&gt;H16,"BŁĄD - limit przekroczony"," ")</f>
        <v>#DIV/0!</v>
      </c>
      <c r="I17" s="691" t="e">
        <f t="shared" si="3"/>
        <v>#DIV/0!</v>
      </c>
      <c r="J17" s="691" t="e">
        <f t="shared" si="3"/>
        <v>#DIV/0!</v>
      </c>
      <c r="K17" s="691" t="e">
        <f t="shared" si="3"/>
        <v>#DIV/0!</v>
      </c>
      <c r="L17" s="691" t="e">
        <f t="shared" si="3"/>
        <v>#DIV/0!</v>
      </c>
      <c r="M17" s="691" t="e">
        <f t="shared" si="3"/>
        <v>#DIV/0!</v>
      </c>
      <c r="N17" s="691" t="e">
        <f t="shared" si="3"/>
        <v>#DIV/0!</v>
      </c>
      <c r="O17" s="691" t="e">
        <f t="shared" si="3"/>
        <v>#DIV/0!</v>
      </c>
      <c r="P17" s="691" t="e">
        <f t="shared" si="3"/>
        <v>#DIV/0!</v>
      </c>
      <c r="Q17" s="691" t="e">
        <f t="shared" si="3"/>
        <v>#DIV/0!</v>
      </c>
      <c r="R17" s="691" t="e">
        <f t="shared" si="3"/>
        <v>#DIV/0!</v>
      </c>
      <c r="S17" s="691" t="e">
        <f t="shared" si="3"/>
        <v>#DIV/0!</v>
      </c>
      <c r="T17" s="691" t="e">
        <f t="shared" si="3"/>
        <v>#DIV/0!</v>
      </c>
      <c r="U17" s="691" t="e">
        <f t="shared" si="3"/>
        <v>#DIV/0!</v>
      </c>
      <c r="V17" s="691" t="e">
        <f t="shared" si="3"/>
        <v>#DIV/0!</v>
      </c>
      <c r="W17" s="691" t="e">
        <f t="shared" si="3"/>
        <v>#DIV/0!</v>
      </c>
      <c r="X17" s="691" t="e">
        <f t="shared" si="3"/>
        <v>#DIV/0!</v>
      </c>
      <c r="Y17" s="691" t="e">
        <f t="shared" si="3"/>
        <v>#DIV/0!</v>
      </c>
      <c r="Z17" s="691" t="e">
        <f t="shared" si="3"/>
        <v>#DIV/0!</v>
      </c>
      <c r="AA17" s="691" t="e">
        <f t="shared" si="3"/>
        <v>#DIV/0!</v>
      </c>
      <c r="AB17" s="691" t="e">
        <f t="shared" si="3"/>
        <v>#DIV/0!</v>
      </c>
      <c r="AC17" s="691" t="e">
        <f t="shared" si="3"/>
        <v>#DIV/0!</v>
      </c>
      <c r="AD17" s="692" t="e">
        <f t="shared" si="3"/>
        <v>#DIV/0!</v>
      </c>
    </row>
    <row r="18" spans="2:30" x14ac:dyDescent="0.25">
      <c r="B18" s="693" t="s">
        <v>184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28"/>
    </row>
    <row r="19" spans="2:30" x14ac:dyDescent="0.25">
      <c r="B19" s="670" t="s">
        <v>248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28"/>
    </row>
    <row r="20" spans="2:30" x14ac:dyDescent="0.25">
      <c r="B20" s="673" t="s">
        <v>336</v>
      </c>
      <c r="C20" s="462" t="s">
        <v>407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28"/>
    </row>
    <row r="21" spans="2:30" x14ac:dyDescent="0.25">
      <c r="B21" s="673" t="s">
        <v>337</v>
      </c>
      <c r="C21" s="404" t="s">
        <v>338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28"/>
    </row>
    <row r="22" spans="2:30" x14ac:dyDescent="0.25">
      <c r="B22" s="673" t="s">
        <v>469</v>
      </c>
      <c r="C22" s="499" t="s">
        <v>613</v>
      </c>
      <c r="D22" s="65"/>
      <c r="E22" s="65"/>
      <c r="F22" s="59"/>
      <c r="G22" s="59"/>
      <c r="H22" s="59"/>
      <c r="I22" s="59"/>
      <c r="J22" s="59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28"/>
    </row>
    <row r="23" spans="2:30" x14ac:dyDescent="0.25">
      <c r="B23" s="673" t="s">
        <v>339</v>
      </c>
      <c r="C23" s="489" t="s">
        <v>611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28"/>
    </row>
    <row r="24" spans="2:30" x14ac:dyDescent="0.25">
      <c r="B24" s="673"/>
      <c r="C24" s="27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28"/>
    </row>
    <row r="25" spans="2:30" x14ac:dyDescent="0.25">
      <c r="B25" s="520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28"/>
    </row>
    <row r="26" spans="2:30" x14ac:dyDescent="0.25">
      <c r="B26" s="520"/>
      <c r="C26" s="65"/>
      <c r="D26" s="65"/>
      <c r="E26" s="694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28"/>
    </row>
    <row r="27" spans="2:30" x14ac:dyDescent="0.25">
      <c r="B27" s="520"/>
      <c r="C27" s="639"/>
      <c r="D27" s="639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28"/>
    </row>
    <row r="28" spans="2:30" x14ac:dyDescent="0.25">
      <c r="B28" s="520"/>
      <c r="C28" s="541" t="s">
        <v>163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28"/>
    </row>
    <row r="29" spans="2:30" x14ac:dyDescent="0.25">
      <c r="B29" s="520"/>
      <c r="C29" s="647" t="s">
        <v>164</v>
      </c>
      <c r="D29" s="541" t="s">
        <v>165</v>
      </c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28"/>
    </row>
    <row r="30" spans="2:30" ht="60" x14ac:dyDescent="0.25">
      <c r="B30" s="520"/>
      <c r="C30" s="65"/>
      <c r="D30" s="675" t="s">
        <v>166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28"/>
    </row>
    <row r="31" spans="2:30" x14ac:dyDescent="0.25">
      <c r="B31" s="520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28"/>
    </row>
    <row r="32" spans="2:30" x14ac:dyDescent="0.25">
      <c r="B32" s="520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28"/>
    </row>
    <row r="33" spans="2:30" x14ac:dyDescent="0.25">
      <c r="B33" s="520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28"/>
    </row>
    <row r="34" spans="2:30" x14ac:dyDescent="0.25">
      <c r="B34" s="520"/>
      <c r="C34" s="65"/>
      <c r="D34" s="541" t="s">
        <v>165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28"/>
    </row>
    <row r="35" spans="2:30" ht="60.75" thickBot="1" x14ac:dyDescent="0.3">
      <c r="B35" s="551"/>
      <c r="C35" s="552"/>
      <c r="D35" s="695" t="s">
        <v>166</v>
      </c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2"/>
      <c r="R35" s="552"/>
      <c r="S35" s="552"/>
      <c r="T35" s="552"/>
      <c r="U35" s="552"/>
      <c r="V35" s="552"/>
      <c r="W35" s="552"/>
      <c r="X35" s="552"/>
      <c r="Y35" s="552"/>
      <c r="Z35" s="552"/>
      <c r="AA35" s="552"/>
      <c r="AB35" s="552"/>
      <c r="AC35" s="552"/>
      <c r="AD35" s="554"/>
    </row>
    <row r="36" spans="2:30" ht="15.75" thickTop="1" x14ac:dyDescent="0.25"/>
  </sheetData>
  <sheetProtection algorithmName="SHA-512" hashValue="KBjmt9Cb0yzT1fmsfxGuDTIsN2xSJG/pJUNvh7WvMeXRzbaJzshllj20xFlimKAHa5i0Err2g6DHcJ6fazEFIA==" saltValue="iRue8joZgNdePC524qIi8w==" spinCount="100000" sheet="1" objects="1" scenarios="1"/>
  <conditionalFormatting sqref="F6 H6 J6 L6 N6 P6 R6 T6 V6 X6 Z6 AB6 AD6 E11:E17">
    <cfRule type="cellIs" dxfId="36" priority="43" stopIfTrue="1" operator="equal">
      <formula>"Constn"</formula>
    </cfRule>
    <cfRule type="cellIs" dxfId="35" priority="44" stopIfTrue="1" operator="equal">
      <formula>"Operation"</formula>
    </cfRule>
    <cfRule type="cellIs" dxfId="34" priority="45" stopIfTrue="1" operator="between">
      <formula>"FC/Constn"</formula>
      <formula xml:space="preserve"> "Pre-FC"</formula>
    </cfRule>
  </conditionalFormatting>
  <conditionalFormatting sqref="G6 I6 K6 M6 O6 Q6 S6 U6 W6 Y6 AA6 AC6">
    <cfRule type="cellIs" dxfId="33" priority="28" stopIfTrue="1" operator="equal">
      <formula>"Constn"</formula>
    </cfRule>
    <cfRule type="cellIs" dxfId="32" priority="29" stopIfTrue="1" operator="equal">
      <formula>"Operation"</formula>
    </cfRule>
    <cfRule type="cellIs" dxfId="31" priority="30" stopIfTrue="1" operator="between">
      <formula>"FC/Constn"</formula>
      <formula xml:space="preserve"> "Pre-FC"</formula>
    </cfRule>
  </conditionalFormatting>
  <conditionalFormatting sqref="E9:E10">
    <cfRule type="cellIs" dxfId="30" priority="16" stopIfTrue="1" operator="equal">
      <formula>"Constn"</formula>
    </cfRule>
    <cfRule type="cellIs" dxfId="29" priority="17" stopIfTrue="1" operator="equal">
      <formula>"Operation"</formula>
    </cfRule>
    <cfRule type="cellIs" dxfId="28" priority="18" stopIfTrue="1" operator="between">
      <formula>"FC/Constn"</formula>
      <formula xml:space="preserve"> "Pre-FC"</formula>
    </cfRule>
  </conditionalFormatting>
  <conditionalFormatting sqref="F9:F12">
    <cfRule type="cellIs" dxfId="27" priority="4" stopIfTrue="1" operator="equal">
      <formula>"Constn"</formula>
    </cfRule>
    <cfRule type="cellIs" dxfId="26" priority="5" stopIfTrue="1" operator="equal">
      <formula>"Operation"</formula>
    </cfRule>
    <cfRule type="cellIs" dxfId="25" priority="6" stopIfTrue="1" operator="between">
      <formula>"FC/Constn"</formula>
      <formula xml:space="preserve"> "Pre-FC"</formula>
    </cfRule>
  </conditionalFormatting>
  <conditionalFormatting sqref="G9:AD12">
    <cfRule type="cellIs" dxfId="24" priority="1" stopIfTrue="1" operator="equal">
      <formula>"Constn"</formula>
    </cfRule>
    <cfRule type="cellIs" dxfId="23" priority="2" stopIfTrue="1" operator="equal">
      <formula>"Operation"</formula>
    </cfRule>
    <cfRule type="cellIs" dxfId="22" priority="3" stopIfTrue="1" operator="between">
      <formula>"FC/Constn"</formula>
      <formula xml:space="preserve"> "Pre-FC"</formula>
    </cfRule>
  </conditionalFormatting>
  <pageMargins left="0.25" right="0.25" top="0.75" bottom="0.75" header="0.3" footer="0.3"/>
  <pageSetup paperSize="9" scale="28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5CDD72F4-7904-4951-98AC-2E92C0FEBE58}">
            <xm:f>#REF!&gt;'C:\Users\jbernat\AppData\Local\Microsoft\Windows\INetCache\Content.Outlook\9XJG5BI6\[SIWZ_Formularz Ofertowy 11 07 18 i k.xlsx]ZAŁ6'!#REF!</xm:f>
            <x14:dxf>
              <fill>
                <patternFill patternType="darkUp">
                  <bgColor rgb="FF0070C0"/>
                </patternFill>
              </fill>
            </x14:dxf>
          </x14:cfRule>
          <xm:sqref>F9:AD12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Z47"/>
  <sheetViews>
    <sheetView topLeftCell="A2" zoomScale="90" zoomScaleNormal="90" workbookViewId="0">
      <pane xSplit="5" ySplit="8" topLeftCell="F10" activePane="bottomRight" state="frozen"/>
      <selection activeCell="A2" sqref="A2"/>
      <selection pane="topRight" activeCell="F2" sqref="F2"/>
      <selection pane="bottomLeft" activeCell="A10" sqref="A10"/>
      <selection pane="bottomRight" activeCell="F10" sqref="F10"/>
    </sheetView>
  </sheetViews>
  <sheetFormatPr defaultColWidth="8.85546875" defaultRowHeight="15" x14ac:dyDescent="0.25"/>
  <cols>
    <col min="1" max="1" width="1.85546875" customWidth="1"/>
    <col min="2" max="2" width="7.140625" customWidth="1"/>
    <col min="3" max="3" width="99" customWidth="1"/>
    <col min="4" max="4" width="14" customWidth="1"/>
    <col min="5" max="5" width="7.5703125" customWidth="1"/>
    <col min="6" max="42" width="14.5703125" customWidth="1"/>
  </cols>
  <sheetData>
    <row r="1" spans="1:130" x14ac:dyDescent="0.25">
      <c r="D1" s="379" t="s">
        <v>128</v>
      </c>
      <c r="E1" s="379"/>
      <c r="F1" s="379">
        <f t="shared" ref="F1:AP1" si="0">YEAR(F8)</f>
        <v>2019</v>
      </c>
      <c r="G1" s="379">
        <f t="shared" si="0"/>
        <v>2020</v>
      </c>
      <c r="H1" s="379">
        <f t="shared" si="0"/>
        <v>2021</v>
      </c>
      <c r="I1" s="379">
        <f t="shared" si="0"/>
        <v>2022</v>
      </c>
      <c r="J1" s="379">
        <f t="shared" si="0"/>
        <v>2023</v>
      </c>
      <c r="K1" s="379">
        <f t="shared" si="0"/>
        <v>2024</v>
      </c>
      <c r="L1" s="379">
        <f t="shared" si="0"/>
        <v>2025</v>
      </c>
      <c r="M1" s="379">
        <f t="shared" si="0"/>
        <v>2026</v>
      </c>
      <c r="N1" s="379">
        <f t="shared" si="0"/>
        <v>2027</v>
      </c>
      <c r="O1" s="379">
        <f t="shared" si="0"/>
        <v>2028</v>
      </c>
      <c r="P1" s="379">
        <f t="shared" si="0"/>
        <v>2029</v>
      </c>
      <c r="Q1" s="379">
        <f t="shared" si="0"/>
        <v>2030</v>
      </c>
      <c r="R1" s="379">
        <f t="shared" si="0"/>
        <v>2031</v>
      </c>
      <c r="S1" s="379">
        <f t="shared" si="0"/>
        <v>2032</v>
      </c>
      <c r="T1" s="379">
        <f t="shared" si="0"/>
        <v>2033</v>
      </c>
      <c r="U1" s="379">
        <f t="shared" si="0"/>
        <v>2034</v>
      </c>
      <c r="V1" s="379">
        <f t="shared" si="0"/>
        <v>2035</v>
      </c>
      <c r="W1" s="379">
        <f t="shared" si="0"/>
        <v>2036</v>
      </c>
      <c r="X1" s="379">
        <f t="shared" si="0"/>
        <v>2037</v>
      </c>
      <c r="Y1" s="379" t="e">
        <f t="shared" si="0"/>
        <v>#VALUE!</v>
      </c>
      <c r="Z1" s="379" t="e">
        <f t="shared" si="0"/>
        <v>#VALUE!</v>
      </c>
      <c r="AA1" s="379" t="e">
        <f t="shared" si="0"/>
        <v>#VALUE!</v>
      </c>
      <c r="AB1" s="379" t="e">
        <f t="shared" si="0"/>
        <v>#VALUE!</v>
      </c>
      <c r="AC1" s="379" t="e">
        <f t="shared" si="0"/>
        <v>#VALUE!</v>
      </c>
      <c r="AD1" s="379" t="e">
        <f t="shared" si="0"/>
        <v>#VALUE!</v>
      </c>
      <c r="AE1" s="379" t="e">
        <f t="shared" si="0"/>
        <v>#VALUE!</v>
      </c>
      <c r="AF1" s="379" t="e">
        <f t="shared" si="0"/>
        <v>#VALUE!</v>
      </c>
      <c r="AG1" s="379" t="e">
        <f t="shared" si="0"/>
        <v>#VALUE!</v>
      </c>
      <c r="AH1" s="379" t="e">
        <f t="shared" si="0"/>
        <v>#VALUE!</v>
      </c>
      <c r="AI1" s="379" t="e">
        <f t="shared" si="0"/>
        <v>#VALUE!</v>
      </c>
      <c r="AJ1" s="379" t="e">
        <f t="shared" si="0"/>
        <v>#VALUE!</v>
      </c>
      <c r="AK1" s="379" t="e">
        <f t="shared" si="0"/>
        <v>#VALUE!</v>
      </c>
      <c r="AL1" s="379" t="e">
        <f t="shared" si="0"/>
        <v>#VALUE!</v>
      </c>
      <c r="AM1" s="379" t="e">
        <f t="shared" si="0"/>
        <v>#VALUE!</v>
      </c>
      <c r="AN1" s="379" t="e">
        <f t="shared" si="0"/>
        <v>#VALUE!</v>
      </c>
      <c r="AO1" s="379" t="e">
        <f t="shared" si="0"/>
        <v>#VALUE!</v>
      </c>
      <c r="AP1" s="379" t="e">
        <f t="shared" si="0"/>
        <v>#VALUE!</v>
      </c>
      <c r="AQ1" s="379">
        <f t="shared" ref="AQ1:BR1" si="1">YEAR(AQ4)</f>
        <v>1900</v>
      </c>
      <c r="AR1" s="379">
        <f t="shared" si="1"/>
        <v>1900</v>
      </c>
      <c r="AS1" s="379">
        <f t="shared" si="1"/>
        <v>1900</v>
      </c>
      <c r="AT1" s="379">
        <f t="shared" si="1"/>
        <v>1900</v>
      </c>
      <c r="AU1" s="379">
        <f t="shared" si="1"/>
        <v>1900</v>
      </c>
      <c r="AV1" s="379">
        <f t="shared" si="1"/>
        <v>1900</v>
      </c>
      <c r="AW1" s="379">
        <f t="shared" si="1"/>
        <v>1900</v>
      </c>
      <c r="AX1" s="379">
        <f t="shared" si="1"/>
        <v>1900</v>
      </c>
      <c r="AY1" s="379">
        <f t="shared" si="1"/>
        <v>1900</v>
      </c>
      <c r="AZ1" s="379">
        <f t="shared" si="1"/>
        <v>1900</v>
      </c>
      <c r="BA1" s="379">
        <f t="shared" si="1"/>
        <v>1900</v>
      </c>
      <c r="BB1" s="379">
        <f t="shared" si="1"/>
        <v>1900</v>
      </c>
      <c r="BC1" s="379">
        <f t="shared" si="1"/>
        <v>1900</v>
      </c>
      <c r="BD1" s="379">
        <f t="shared" si="1"/>
        <v>1900</v>
      </c>
      <c r="BE1" s="379">
        <f t="shared" si="1"/>
        <v>1900</v>
      </c>
      <c r="BF1" s="379">
        <f t="shared" si="1"/>
        <v>1900</v>
      </c>
      <c r="BG1" s="379">
        <f t="shared" si="1"/>
        <v>1900</v>
      </c>
      <c r="BH1" s="379">
        <f t="shared" si="1"/>
        <v>1900</v>
      </c>
      <c r="BI1" s="379">
        <f t="shared" si="1"/>
        <v>1900</v>
      </c>
      <c r="BJ1" s="379">
        <f t="shared" si="1"/>
        <v>1900</v>
      </c>
      <c r="BK1" s="379">
        <f t="shared" si="1"/>
        <v>1900</v>
      </c>
      <c r="BL1" s="379">
        <f t="shared" si="1"/>
        <v>1900</v>
      </c>
      <c r="BM1" s="379">
        <f t="shared" si="1"/>
        <v>1900</v>
      </c>
      <c r="BN1" s="379">
        <f t="shared" si="1"/>
        <v>1900</v>
      </c>
      <c r="BO1" s="379">
        <f t="shared" si="1"/>
        <v>1900</v>
      </c>
      <c r="BP1" s="379">
        <f t="shared" si="1"/>
        <v>1900</v>
      </c>
      <c r="BQ1" s="379">
        <f t="shared" si="1"/>
        <v>1900</v>
      </c>
      <c r="BR1" s="379">
        <f t="shared" si="1"/>
        <v>1900</v>
      </c>
      <c r="BS1" s="379">
        <f t="shared" ref="BS1:DL1" si="2">YEAR(BS4)</f>
        <v>1900</v>
      </c>
      <c r="BT1" s="379">
        <f t="shared" si="2"/>
        <v>1900</v>
      </c>
      <c r="BU1" s="379">
        <f t="shared" si="2"/>
        <v>1900</v>
      </c>
      <c r="BV1" s="379">
        <f t="shared" si="2"/>
        <v>1900</v>
      </c>
      <c r="BW1" s="379">
        <f t="shared" si="2"/>
        <v>1900</v>
      </c>
      <c r="BX1" s="379">
        <f t="shared" si="2"/>
        <v>1900</v>
      </c>
      <c r="BY1" s="379">
        <f t="shared" si="2"/>
        <v>1900</v>
      </c>
      <c r="BZ1" s="379">
        <f t="shared" si="2"/>
        <v>1900</v>
      </c>
      <c r="CA1" s="379">
        <f t="shared" si="2"/>
        <v>1900</v>
      </c>
      <c r="CB1" s="379">
        <f t="shared" si="2"/>
        <v>1900</v>
      </c>
      <c r="CC1" s="379">
        <f t="shared" si="2"/>
        <v>1900</v>
      </c>
      <c r="CD1" s="379">
        <f t="shared" si="2"/>
        <v>1900</v>
      </c>
      <c r="CE1" s="379">
        <f t="shared" si="2"/>
        <v>1900</v>
      </c>
      <c r="CF1" s="379">
        <f t="shared" si="2"/>
        <v>1900</v>
      </c>
      <c r="CG1" s="379">
        <f t="shared" si="2"/>
        <v>1900</v>
      </c>
      <c r="CH1" s="379">
        <f t="shared" si="2"/>
        <v>1900</v>
      </c>
      <c r="CI1" s="379">
        <f t="shared" si="2"/>
        <v>1900</v>
      </c>
      <c r="CJ1" s="379">
        <f t="shared" si="2"/>
        <v>1900</v>
      </c>
      <c r="CK1" s="379">
        <f t="shared" si="2"/>
        <v>1900</v>
      </c>
      <c r="CL1" s="379">
        <f t="shared" si="2"/>
        <v>1900</v>
      </c>
      <c r="CM1" s="379">
        <f t="shared" si="2"/>
        <v>1900</v>
      </c>
      <c r="CN1" s="379">
        <f t="shared" si="2"/>
        <v>1900</v>
      </c>
      <c r="CO1" s="379">
        <f t="shared" si="2"/>
        <v>1900</v>
      </c>
      <c r="CP1" s="379">
        <f t="shared" si="2"/>
        <v>1900</v>
      </c>
      <c r="CQ1" s="379">
        <f t="shared" si="2"/>
        <v>1900</v>
      </c>
      <c r="CR1" s="379">
        <f t="shared" si="2"/>
        <v>1900</v>
      </c>
      <c r="CS1" s="379">
        <f t="shared" si="2"/>
        <v>1900</v>
      </c>
      <c r="CT1" s="379">
        <f t="shared" si="2"/>
        <v>1900</v>
      </c>
      <c r="CU1" s="379">
        <f t="shared" si="2"/>
        <v>1900</v>
      </c>
      <c r="CV1" s="379">
        <f t="shared" si="2"/>
        <v>1900</v>
      </c>
      <c r="CW1" s="379">
        <f t="shared" si="2"/>
        <v>1900</v>
      </c>
      <c r="CX1" s="379">
        <f t="shared" si="2"/>
        <v>1900</v>
      </c>
      <c r="CY1" s="379">
        <f t="shared" si="2"/>
        <v>1900</v>
      </c>
      <c r="CZ1" s="379">
        <f t="shared" si="2"/>
        <v>1900</v>
      </c>
      <c r="DA1" s="379">
        <f t="shared" si="2"/>
        <v>1900</v>
      </c>
      <c r="DB1" s="379">
        <f t="shared" si="2"/>
        <v>1900</v>
      </c>
      <c r="DC1" s="379">
        <f t="shared" si="2"/>
        <v>1900</v>
      </c>
      <c r="DD1" s="379">
        <f t="shared" si="2"/>
        <v>1900</v>
      </c>
      <c r="DE1" s="379">
        <f t="shared" si="2"/>
        <v>1900</v>
      </c>
      <c r="DF1" s="379">
        <f t="shared" si="2"/>
        <v>1900</v>
      </c>
      <c r="DG1" s="379">
        <f t="shared" si="2"/>
        <v>1900</v>
      </c>
      <c r="DH1" s="379">
        <f t="shared" si="2"/>
        <v>1900</v>
      </c>
      <c r="DI1" s="379">
        <f t="shared" si="2"/>
        <v>1900</v>
      </c>
      <c r="DJ1" s="379">
        <f t="shared" si="2"/>
        <v>1900</v>
      </c>
      <c r="DK1" s="379">
        <f t="shared" si="2"/>
        <v>1900</v>
      </c>
      <c r="DL1" s="379">
        <f t="shared" si="2"/>
        <v>1900</v>
      </c>
      <c r="DM1" s="380"/>
      <c r="DN1" s="380"/>
      <c r="DO1" s="380"/>
      <c r="DP1" s="380"/>
      <c r="DQ1" s="380"/>
      <c r="DR1" s="380"/>
      <c r="DS1" s="380"/>
    </row>
    <row r="2" spans="1:130" s="32" customFormat="1" ht="9" customHeight="1" thickBot="1" x14ac:dyDescent="0.3">
      <c r="C2" s="376"/>
      <c r="D2" s="381"/>
      <c r="E2" s="382"/>
      <c r="F2" s="382">
        <f t="shared" ref="F2:BQ2" si="3">E2+F3</f>
        <v>0</v>
      </c>
      <c r="G2" s="382">
        <f t="shared" si="3"/>
        <v>0</v>
      </c>
      <c r="H2" s="382">
        <f t="shared" si="3"/>
        <v>0</v>
      </c>
      <c r="I2" s="382">
        <f t="shared" si="3"/>
        <v>0</v>
      </c>
      <c r="J2" s="382">
        <f t="shared" si="3"/>
        <v>0</v>
      </c>
      <c r="K2" s="382">
        <f t="shared" si="3"/>
        <v>0</v>
      </c>
      <c r="L2" s="382">
        <f t="shared" si="3"/>
        <v>0</v>
      </c>
      <c r="M2" s="382">
        <f t="shared" si="3"/>
        <v>0</v>
      </c>
      <c r="N2" s="382">
        <f t="shared" si="3"/>
        <v>0</v>
      </c>
      <c r="O2" s="382">
        <f t="shared" si="3"/>
        <v>0</v>
      </c>
      <c r="P2" s="382">
        <f t="shared" si="3"/>
        <v>0</v>
      </c>
      <c r="Q2" s="382">
        <f t="shared" si="3"/>
        <v>0</v>
      </c>
      <c r="R2" s="382">
        <f t="shared" si="3"/>
        <v>0</v>
      </c>
      <c r="S2" s="382">
        <f t="shared" si="3"/>
        <v>0</v>
      </c>
      <c r="T2" s="382">
        <f t="shared" si="3"/>
        <v>0</v>
      </c>
      <c r="U2" s="382">
        <f t="shared" si="3"/>
        <v>0</v>
      </c>
      <c r="V2" s="382">
        <f t="shared" si="3"/>
        <v>0</v>
      </c>
      <c r="W2" s="382">
        <f t="shared" si="3"/>
        <v>0</v>
      </c>
      <c r="X2" s="382">
        <f t="shared" si="3"/>
        <v>0</v>
      </c>
      <c r="Y2" s="382">
        <f t="shared" si="3"/>
        <v>1</v>
      </c>
      <c r="Z2" s="382">
        <f t="shared" si="3"/>
        <v>2</v>
      </c>
      <c r="AA2" s="382">
        <f t="shared" si="3"/>
        <v>3</v>
      </c>
      <c r="AB2" s="382">
        <f t="shared" si="3"/>
        <v>4</v>
      </c>
      <c r="AC2" s="382">
        <f t="shared" si="3"/>
        <v>5</v>
      </c>
      <c r="AD2" s="382">
        <f t="shared" si="3"/>
        <v>6</v>
      </c>
      <c r="AE2" s="382">
        <f t="shared" si="3"/>
        <v>7</v>
      </c>
      <c r="AF2" s="382">
        <f t="shared" si="3"/>
        <v>8</v>
      </c>
      <c r="AG2" s="382">
        <f t="shared" si="3"/>
        <v>9</v>
      </c>
      <c r="AH2" s="382">
        <f t="shared" si="3"/>
        <v>10</v>
      </c>
      <c r="AI2" s="382">
        <f t="shared" si="3"/>
        <v>11</v>
      </c>
      <c r="AJ2" s="382">
        <f t="shared" si="3"/>
        <v>12</v>
      </c>
      <c r="AK2" s="382">
        <f t="shared" si="3"/>
        <v>13</v>
      </c>
      <c r="AL2" s="382">
        <f t="shared" si="3"/>
        <v>14</v>
      </c>
      <c r="AM2" s="382">
        <f t="shared" si="3"/>
        <v>15</v>
      </c>
      <c r="AN2" s="382">
        <f t="shared" si="3"/>
        <v>16</v>
      </c>
      <c r="AO2" s="382">
        <f t="shared" si="3"/>
        <v>17</v>
      </c>
      <c r="AP2" s="382">
        <f t="shared" si="3"/>
        <v>18</v>
      </c>
      <c r="AQ2" s="382">
        <f t="shared" si="3"/>
        <v>19</v>
      </c>
      <c r="AR2" s="382">
        <f t="shared" si="3"/>
        <v>20</v>
      </c>
      <c r="AS2" s="382">
        <f t="shared" si="3"/>
        <v>21</v>
      </c>
      <c r="AT2" s="382">
        <f t="shared" si="3"/>
        <v>22</v>
      </c>
      <c r="AU2" s="382">
        <f t="shared" si="3"/>
        <v>23</v>
      </c>
      <c r="AV2" s="382">
        <f t="shared" si="3"/>
        <v>24</v>
      </c>
      <c r="AW2" s="382">
        <f t="shared" si="3"/>
        <v>25</v>
      </c>
      <c r="AX2" s="382">
        <f t="shared" si="3"/>
        <v>26</v>
      </c>
      <c r="AY2" s="382">
        <f t="shared" si="3"/>
        <v>27</v>
      </c>
      <c r="AZ2" s="382">
        <f t="shared" si="3"/>
        <v>28</v>
      </c>
      <c r="BA2" s="382">
        <f t="shared" si="3"/>
        <v>29</v>
      </c>
      <c r="BB2" s="382">
        <f t="shared" si="3"/>
        <v>30</v>
      </c>
      <c r="BC2" s="382">
        <f t="shared" si="3"/>
        <v>31</v>
      </c>
      <c r="BD2" s="382">
        <f t="shared" si="3"/>
        <v>32</v>
      </c>
      <c r="BE2" s="382">
        <f t="shared" si="3"/>
        <v>33</v>
      </c>
      <c r="BF2" s="382">
        <f t="shared" si="3"/>
        <v>34</v>
      </c>
      <c r="BG2" s="382">
        <f t="shared" si="3"/>
        <v>35</v>
      </c>
      <c r="BH2" s="382">
        <f t="shared" si="3"/>
        <v>36</v>
      </c>
      <c r="BI2" s="382">
        <f t="shared" si="3"/>
        <v>37</v>
      </c>
      <c r="BJ2" s="382">
        <f t="shared" si="3"/>
        <v>38</v>
      </c>
      <c r="BK2" s="382">
        <f t="shared" si="3"/>
        <v>39</v>
      </c>
      <c r="BL2" s="382">
        <f t="shared" si="3"/>
        <v>40</v>
      </c>
      <c r="BM2" s="382">
        <f t="shared" si="3"/>
        <v>41</v>
      </c>
      <c r="BN2" s="382">
        <f t="shared" si="3"/>
        <v>42</v>
      </c>
      <c r="BO2" s="382">
        <f t="shared" si="3"/>
        <v>43</v>
      </c>
      <c r="BP2" s="382">
        <f t="shared" si="3"/>
        <v>44</v>
      </c>
      <c r="BQ2" s="382">
        <f t="shared" si="3"/>
        <v>45</v>
      </c>
      <c r="BR2" s="382">
        <f t="shared" ref="BR2:DL2" si="4">BQ2+BR3</f>
        <v>46</v>
      </c>
      <c r="BS2" s="382">
        <f t="shared" si="4"/>
        <v>47</v>
      </c>
      <c r="BT2" s="382">
        <f t="shared" si="4"/>
        <v>48</v>
      </c>
      <c r="BU2" s="382">
        <f t="shared" si="4"/>
        <v>49</v>
      </c>
      <c r="BV2" s="382">
        <f t="shared" si="4"/>
        <v>50</v>
      </c>
      <c r="BW2" s="382">
        <f t="shared" si="4"/>
        <v>51</v>
      </c>
      <c r="BX2" s="382">
        <f t="shared" si="4"/>
        <v>52</v>
      </c>
      <c r="BY2" s="382">
        <f t="shared" si="4"/>
        <v>53</v>
      </c>
      <c r="BZ2" s="382">
        <f t="shared" si="4"/>
        <v>54</v>
      </c>
      <c r="CA2" s="382">
        <f t="shared" si="4"/>
        <v>55</v>
      </c>
      <c r="CB2" s="382">
        <f t="shared" si="4"/>
        <v>56</v>
      </c>
      <c r="CC2" s="382">
        <f t="shared" si="4"/>
        <v>57</v>
      </c>
      <c r="CD2" s="382">
        <f t="shared" si="4"/>
        <v>58</v>
      </c>
      <c r="CE2" s="382">
        <f t="shared" si="4"/>
        <v>59</v>
      </c>
      <c r="CF2" s="382">
        <f t="shared" si="4"/>
        <v>60</v>
      </c>
      <c r="CG2" s="382">
        <f t="shared" si="4"/>
        <v>61</v>
      </c>
      <c r="CH2" s="382">
        <f t="shared" si="4"/>
        <v>62</v>
      </c>
      <c r="CI2" s="382">
        <f t="shared" si="4"/>
        <v>63</v>
      </c>
      <c r="CJ2" s="382">
        <f t="shared" si="4"/>
        <v>64</v>
      </c>
      <c r="CK2" s="382">
        <f t="shared" si="4"/>
        <v>65</v>
      </c>
      <c r="CL2" s="382">
        <f t="shared" si="4"/>
        <v>66</v>
      </c>
      <c r="CM2" s="382">
        <f t="shared" si="4"/>
        <v>67</v>
      </c>
      <c r="CN2" s="382">
        <f t="shared" si="4"/>
        <v>68</v>
      </c>
      <c r="CO2" s="382">
        <f t="shared" si="4"/>
        <v>69</v>
      </c>
      <c r="CP2" s="382">
        <f t="shared" si="4"/>
        <v>70</v>
      </c>
      <c r="CQ2" s="382">
        <f t="shared" si="4"/>
        <v>71</v>
      </c>
      <c r="CR2" s="382">
        <f t="shared" si="4"/>
        <v>72</v>
      </c>
      <c r="CS2" s="382">
        <f t="shared" si="4"/>
        <v>73</v>
      </c>
      <c r="CT2" s="382">
        <f t="shared" si="4"/>
        <v>74</v>
      </c>
      <c r="CU2" s="382">
        <f t="shared" si="4"/>
        <v>75</v>
      </c>
      <c r="CV2" s="382">
        <f t="shared" si="4"/>
        <v>76</v>
      </c>
      <c r="CW2" s="382">
        <f t="shared" si="4"/>
        <v>77</v>
      </c>
      <c r="CX2" s="382">
        <f t="shared" si="4"/>
        <v>78</v>
      </c>
      <c r="CY2" s="382">
        <f t="shared" si="4"/>
        <v>79</v>
      </c>
      <c r="CZ2" s="382">
        <f t="shared" si="4"/>
        <v>80</v>
      </c>
      <c r="DA2" s="382">
        <f t="shared" si="4"/>
        <v>81</v>
      </c>
      <c r="DB2" s="382">
        <f t="shared" si="4"/>
        <v>82</v>
      </c>
      <c r="DC2" s="382">
        <f t="shared" si="4"/>
        <v>83</v>
      </c>
      <c r="DD2" s="382">
        <f t="shared" si="4"/>
        <v>84</v>
      </c>
      <c r="DE2" s="382">
        <f t="shared" si="4"/>
        <v>85</v>
      </c>
      <c r="DF2" s="382">
        <f t="shared" si="4"/>
        <v>86</v>
      </c>
      <c r="DG2" s="382">
        <f t="shared" si="4"/>
        <v>87</v>
      </c>
      <c r="DH2" s="382">
        <f t="shared" si="4"/>
        <v>88</v>
      </c>
      <c r="DI2" s="382">
        <f t="shared" si="4"/>
        <v>89</v>
      </c>
      <c r="DJ2" s="382">
        <f t="shared" si="4"/>
        <v>90</v>
      </c>
      <c r="DK2" s="382">
        <f t="shared" si="4"/>
        <v>91</v>
      </c>
      <c r="DL2" s="382">
        <f t="shared" si="4"/>
        <v>92</v>
      </c>
      <c r="DM2" s="383"/>
      <c r="DN2" s="383"/>
      <c r="DO2" s="383"/>
      <c r="DP2" s="383"/>
      <c r="DQ2" s="383"/>
      <c r="DR2" s="383"/>
      <c r="DS2" s="383"/>
    </row>
    <row r="3" spans="1:130" s="32" customFormat="1" ht="19.5" thickTop="1" x14ac:dyDescent="0.25">
      <c r="B3" s="624" t="s">
        <v>0</v>
      </c>
      <c r="C3" s="524"/>
      <c r="D3" s="648"/>
      <c r="E3" s="649"/>
      <c r="F3" s="649">
        <f t="shared" ref="F3:AP3" si="5">IF(F9&lt;&gt;"budowa",1,0)</f>
        <v>0</v>
      </c>
      <c r="G3" s="649">
        <f t="shared" si="5"/>
        <v>0</v>
      </c>
      <c r="H3" s="649">
        <f t="shared" si="5"/>
        <v>0</v>
      </c>
      <c r="I3" s="649">
        <f t="shared" si="5"/>
        <v>0</v>
      </c>
      <c r="J3" s="649">
        <f t="shared" si="5"/>
        <v>0</v>
      </c>
      <c r="K3" s="649">
        <f t="shared" si="5"/>
        <v>0</v>
      </c>
      <c r="L3" s="649">
        <f t="shared" si="5"/>
        <v>0</v>
      </c>
      <c r="M3" s="649">
        <f t="shared" si="5"/>
        <v>0</v>
      </c>
      <c r="N3" s="649">
        <f t="shared" si="5"/>
        <v>0</v>
      </c>
      <c r="O3" s="649">
        <f t="shared" si="5"/>
        <v>0</v>
      </c>
      <c r="P3" s="649">
        <f t="shared" si="5"/>
        <v>0</v>
      </c>
      <c r="Q3" s="649">
        <f t="shared" si="5"/>
        <v>0</v>
      </c>
      <c r="R3" s="649">
        <f t="shared" si="5"/>
        <v>0</v>
      </c>
      <c r="S3" s="649">
        <f t="shared" si="5"/>
        <v>0</v>
      </c>
      <c r="T3" s="649">
        <f t="shared" si="5"/>
        <v>0</v>
      </c>
      <c r="U3" s="649">
        <f t="shared" si="5"/>
        <v>0</v>
      </c>
      <c r="V3" s="649">
        <f t="shared" si="5"/>
        <v>0</v>
      </c>
      <c r="W3" s="649">
        <f t="shared" si="5"/>
        <v>0</v>
      </c>
      <c r="X3" s="649">
        <f t="shared" si="5"/>
        <v>0</v>
      </c>
      <c r="Y3" s="649">
        <f t="shared" si="5"/>
        <v>1</v>
      </c>
      <c r="Z3" s="649">
        <f t="shared" si="5"/>
        <v>1</v>
      </c>
      <c r="AA3" s="649">
        <f t="shared" si="5"/>
        <v>1</v>
      </c>
      <c r="AB3" s="649">
        <f t="shared" si="5"/>
        <v>1</v>
      </c>
      <c r="AC3" s="649">
        <f t="shared" si="5"/>
        <v>1</v>
      </c>
      <c r="AD3" s="649">
        <f t="shared" si="5"/>
        <v>1</v>
      </c>
      <c r="AE3" s="649">
        <f t="shared" si="5"/>
        <v>1</v>
      </c>
      <c r="AF3" s="649">
        <f t="shared" si="5"/>
        <v>1</v>
      </c>
      <c r="AG3" s="649">
        <f t="shared" si="5"/>
        <v>1</v>
      </c>
      <c r="AH3" s="649">
        <f t="shared" si="5"/>
        <v>1</v>
      </c>
      <c r="AI3" s="649">
        <f t="shared" si="5"/>
        <v>1</v>
      </c>
      <c r="AJ3" s="649">
        <f t="shared" si="5"/>
        <v>1</v>
      </c>
      <c r="AK3" s="649">
        <f t="shared" si="5"/>
        <v>1</v>
      </c>
      <c r="AL3" s="649">
        <f t="shared" si="5"/>
        <v>1</v>
      </c>
      <c r="AM3" s="649">
        <f t="shared" si="5"/>
        <v>1</v>
      </c>
      <c r="AN3" s="649">
        <f t="shared" si="5"/>
        <v>1</v>
      </c>
      <c r="AO3" s="649">
        <f t="shared" si="5"/>
        <v>1</v>
      </c>
      <c r="AP3" s="650">
        <f t="shared" si="5"/>
        <v>1</v>
      </c>
      <c r="AQ3" s="382">
        <f t="shared" ref="AQ3:CY3" si="6">IF(AQ8&lt;&gt;"budowa",1,0)</f>
        <v>1</v>
      </c>
      <c r="AR3" s="382">
        <f t="shared" si="6"/>
        <v>1</v>
      </c>
      <c r="AS3" s="382">
        <f t="shared" si="6"/>
        <v>1</v>
      </c>
      <c r="AT3" s="382">
        <f t="shared" si="6"/>
        <v>1</v>
      </c>
      <c r="AU3" s="382">
        <f t="shared" si="6"/>
        <v>1</v>
      </c>
      <c r="AV3" s="382">
        <f t="shared" si="6"/>
        <v>1</v>
      </c>
      <c r="AW3" s="382">
        <f t="shared" si="6"/>
        <v>1</v>
      </c>
      <c r="AX3" s="382">
        <f t="shared" si="6"/>
        <v>1</v>
      </c>
      <c r="AY3" s="382">
        <f t="shared" si="6"/>
        <v>1</v>
      </c>
      <c r="AZ3" s="382">
        <f t="shared" si="6"/>
        <v>1</v>
      </c>
      <c r="BA3" s="382">
        <f t="shared" si="6"/>
        <v>1</v>
      </c>
      <c r="BB3" s="382">
        <f t="shared" si="6"/>
        <v>1</v>
      </c>
      <c r="BC3" s="382">
        <f t="shared" si="6"/>
        <v>1</v>
      </c>
      <c r="BD3" s="382">
        <f t="shared" si="6"/>
        <v>1</v>
      </c>
      <c r="BE3" s="382">
        <f t="shared" si="6"/>
        <v>1</v>
      </c>
      <c r="BF3" s="382">
        <f t="shared" si="6"/>
        <v>1</v>
      </c>
      <c r="BG3" s="382">
        <f t="shared" si="6"/>
        <v>1</v>
      </c>
      <c r="BH3" s="382">
        <f t="shared" si="6"/>
        <v>1</v>
      </c>
      <c r="BI3" s="382">
        <f t="shared" si="6"/>
        <v>1</v>
      </c>
      <c r="BJ3" s="382">
        <f t="shared" si="6"/>
        <v>1</v>
      </c>
      <c r="BK3" s="382">
        <f t="shared" si="6"/>
        <v>1</v>
      </c>
      <c r="BL3" s="382">
        <f t="shared" si="6"/>
        <v>1</v>
      </c>
      <c r="BM3" s="382">
        <f t="shared" si="6"/>
        <v>1</v>
      </c>
      <c r="BN3" s="382">
        <f t="shared" si="6"/>
        <v>1</v>
      </c>
      <c r="BO3" s="382">
        <f t="shared" si="6"/>
        <v>1</v>
      </c>
      <c r="BP3" s="382">
        <f t="shared" si="6"/>
        <v>1</v>
      </c>
      <c r="BQ3" s="382">
        <f t="shared" si="6"/>
        <v>1</v>
      </c>
      <c r="BR3" s="382">
        <f t="shared" si="6"/>
        <v>1</v>
      </c>
      <c r="BS3" s="382">
        <f t="shared" si="6"/>
        <v>1</v>
      </c>
      <c r="BT3" s="382">
        <f t="shared" si="6"/>
        <v>1</v>
      </c>
      <c r="BU3" s="382">
        <f t="shared" si="6"/>
        <v>1</v>
      </c>
      <c r="BV3" s="382">
        <f t="shared" si="6"/>
        <v>1</v>
      </c>
      <c r="BW3" s="382">
        <f t="shared" si="6"/>
        <v>1</v>
      </c>
      <c r="BX3" s="382">
        <f t="shared" si="6"/>
        <v>1</v>
      </c>
      <c r="BY3" s="382">
        <f t="shared" si="6"/>
        <v>1</v>
      </c>
      <c r="BZ3" s="382">
        <f t="shared" si="6"/>
        <v>1</v>
      </c>
      <c r="CA3" s="382">
        <f t="shared" si="6"/>
        <v>1</v>
      </c>
      <c r="CB3" s="382">
        <f t="shared" si="6"/>
        <v>1</v>
      </c>
      <c r="CC3" s="382">
        <f t="shared" si="6"/>
        <v>1</v>
      </c>
      <c r="CD3" s="382">
        <f t="shared" si="6"/>
        <v>1</v>
      </c>
      <c r="CE3" s="382">
        <f t="shared" si="6"/>
        <v>1</v>
      </c>
      <c r="CF3" s="382">
        <f t="shared" si="6"/>
        <v>1</v>
      </c>
      <c r="CG3" s="382">
        <f t="shared" si="6"/>
        <v>1</v>
      </c>
      <c r="CH3" s="382">
        <f t="shared" si="6"/>
        <v>1</v>
      </c>
      <c r="CI3" s="382">
        <f t="shared" si="6"/>
        <v>1</v>
      </c>
      <c r="CJ3" s="382">
        <f t="shared" si="6"/>
        <v>1</v>
      </c>
      <c r="CK3" s="382">
        <f t="shared" si="6"/>
        <v>1</v>
      </c>
      <c r="CL3" s="382">
        <f t="shared" si="6"/>
        <v>1</v>
      </c>
      <c r="CM3" s="382">
        <f t="shared" si="6"/>
        <v>1</v>
      </c>
      <c r="CN3" s="382">
        <f t="shared" si="6"/>
        <v>1</v>
      </c>
      <c r="CO3" s="382">
        <f t="shared" si="6"/>
        <v>1</v>
      </c>
      <c r="CP3" s="382">
        <f t="shared" si="6"/>
        <v>1</v>
      </c>
      <c r="CQ3" s="382">
        <f t="shared" si="6"/>
        <v>1</v>
      </c>
      <c r="CR3" s="382">
        <f t="shared" si="6"/>
        <v>1</v>
      </c>
      <c r="CS3" s="382">
        <f t="shared" si="6"/>
        <v>1</v>
      </c>
      <c r="CT3" s="382">
        <f t="shared" si="6"/>
        <v>1</v>
      </c>
      <c r="CU3" s="382">
        <f t="shared" si="6"/>
        <v>1</v>
      </c>
      <c r="CV3" s="382">
        <f t="shared" si="6"/>
        <v>1</v>
      </c>
      <c r="CW3" s="382">
        <f t="shared" si="6"/>
        <v>1</v>
      </c>
      <c r="CX3" s="382">
        <f t="shared" si="6"/>
        <v>1</v>
      </c>
      <c r="CY3" s="382">
        <f t="shared" si="6"/>
        <v>1</v>
      </c>
      <c r="CZ3" s="382">
        <f t="shared" ref="CZ3:DL3" si="7">IF(CZ8&lt;&gt;"budowa",1,0)</f>
        <v>1</v>
      </c>
      <c r="DA3" s="382">
        <f t="shared" si="7"/>
        <v>1</v>
      </c>
      <c r="DB3" s="382">
        <f t="shared" si="7"/>
        <v>1</v>
      </c>
      <c r="DC3" s="382">
        <f t="shared" si="7"/>
        <v>1</v>
      </c>
      <c r="DD3" s="382">
        <f t="shared" si="7"/>
        <v>1</v>
      </c>
      <c r="DE3" s="382">
        <f t="shared" si="7"/>
        <v>1</v>
      </c>
      <c r="DF3" s="382">
        <f t="shared" si="7"/>
        <v>1</v>
      </c>
      <c r="DG3" s="382">
        <f t="shared" si="7"/>
        <v>1</v>
      </c>
      <c r="DH3" s="382">
        <f t="shared" si="7"/>
        <v>1</v>
      </c>
      <c r="DI3" s="382">
        <f t="shared" si="7"/>
        <v>1</v>
      </c>
      <c r="DJ3" s="382">
        <f t="shared" si="7"/>
        <v>1</v>
      </c>
      <c r="DK3" s="382">
        <f t="shared" si="7"/>
        <v>1</v>
      </c>
      <c r="DL3" s="382">
        <f t="shared" si="7"/>
        <v>1</v>
      </c>
      <c r="DM3" s="383"/>
      <c r="DN3" s="383"/>
      <c r="DO3" s="383"/>
      <c r="DP3" s="383"/>
      <c r="DQ3" s="383"/>
      <c r="DR3" s="383"/>
      <c r="DS3" s="383"/>
    </row>
    <row r="4" spans="1:130" s="32" customFormat="1" ht="15.75" x14ac:dyDescent="0.25">
      <c r="B4" s="626" t="s">
        <v>304</v>
      </c>
      <c r="C4" s="283"/>
      <c r="D4" s="556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622"/>
      <c r="AQ4" s="316"/>
      <c r="AR4" s="316"/>
      <c r="AS4" s="316"/>
      <c r="AT4" s="316"/>
      <c r="AU4" s="316"/>
      <c r="AV4" s="316"/>
      <c r="AW4" s="316"/>
      <c r="AX4" s="316"/>
      <c r="AY4" s="316"/>
      <c r="AZ4" s="316"/>
      <c r="BA4" s="316"/>
      <c r="BB4" s="316"/>
      <c r="BC4" s="316"/>
      <c r="BD4" s="316"/>
      <c r="BE4" s="316"/>
      <c r="BF4" s="316"/>
      <c r="BG4" s="316"/>
      <c r="BH4" s="316"/>
      <c r="BI4" s="316"/>
      <c r="BJ4" s="316"/>
      <c r="BK4" s="316"/>
      <c r="BL4" s="316"/>
      <c r="BM4" s="316"/>
      <c r="BN4" s="316"/>
      <c r="BO4" s="316"/>
      <c r="BP4" s="316"/>
      <c r="BQ4" s="316"/>
      <c r="BR4" s="316"/>
      <c r="BS4" s="316"/>
      <c r="BT4" s="316"/>
      <c r="BU4" s="316"/>
      <c r="BV4" s="316"/>
      <c r="BW4" s="316"/>
      <c r="BX4" s="316"/>
      <c r="BY4" s="316"/>
      <c r="BZ4" s="316"/>
      <c r="CA4" s="316"/>
      <c r="CB4" s="316"/>
      <c r="CC4" s="316"/>
      <c r="CD4" s="316"/>
      <c r="CE4" s="316"/>
      <c r="CF4" s="316"/>
      <c r="CG4" s="316"/>
      <c r="CH4" s="316"/>
      <c r="CI4" s="316"/>
      <c r="CJ4" s="316"/>
      <c r="CK4" s="316"/>
      <c r="CL4" s="316"/>
      <c r="CM4" s="316"/>
      <c r="CN4" s="316"/>
      <c r="CO4" s="316"/>
      <c r="CP4" s="316"/>
      <c r="CQ4" s="316"/>
      <c r="CR4" s="316"/>
      <c r="CS4" s="316"/>
      <c r="CT4" s="316"/>
      <c r="CU4" s="316"/>
      <c r="CV4" s="316"/>
      <c r="CW4" s="316"/>
      <c r="CX4" s="316"/>
      <c r="CY4" s="316"/>
      <c r="CZ4" s="316"/>
      <c r="DA4" s="316"/>
      <c r="DB4" s="316"/>
      <c r="DC4" s="316"/>
      <c r="DD4" s="316"/>
      <c r="DE4" s="316"/>
      <c r="DF4" s="316"/>
      <c r="DG4" s="316"/>
      <c r="DH4" s="316"/>
      <c r="DI4" s="316"/>
      <c r="DJ4" s="316"/>
      <c r="DK4" s="316"/>
      <c r="DL4" s="316"/>
      <c r="DM4" s="311"/>
      <c r="DN4" s="311"/>
      <c r="DO4" s="311"/>
      <c r="DP4" s="311"/>
      <c r="DQ4" s="311"/>
      <c r="DR4" s="311"/>
      <c r="DS4" s="311"/>
      <c r="DT4" s="311"/>
      <c r="DU4" s="311"/>
      <c r="DV4" s="311"/>
      <c r="DW4" s="311"/>
      <c r="DX4" s="311"/>
      <c r="DY4" s="311"/>
      <c r="DZ4" s="311"/>
    </row>
    <row r="5" spans="1:130" ht="35.25" customHeight="1" x14ac:dyDescent="0.25">
      <c r="B5" s="651" t="s">
        <v>411</v>
      </c>
      <c r="C5" s="652"/>
      <c r="D5" s="652"/>
      <c r="E5" s="652"/>
      <c r="F5" s="652"/>
      <c r="G5" s="652"/>
      <c r="H5" s="652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2"/>
      <c r="T5" s="652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2"/>
      <c r="AF5" s="652"/>
      <c r="AG5" s="653"/>
      <c r="AH5" s="653"/>
      <c r="AI5" s="653"/>
      <c r="AJ5" s="653"/>
      <c r="AK5" s="653"/>
      <c r="AL5" s="653"/>
      <c r="AM5" s="653"/>
      <c r="AN5" s="653"/>
      <c r="AO5" s="653"/>
      <c r="AP5" s="654"/>
    </row>
    <row r="6" spans="1:130" ht="38.25" customHeight="1" x14ac:dyDescent="0.25">
      <c r="B6" s="520"/>
      <c r="C6" s="65"/>
      <c r="D6" s="65"/>
      <c r="E6" s="65"/>
      <c r="F6" s="391" t="s">
        <v>317</v>
      </c>
      <c r="G6" s="348" t="s">
        <v>297</v>
      </c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702"/>
    </row>
    <row r="7" spans="1:130" x14ac:dyDescent="0.25">
      <c r="B7" s="520"/>
      <c r="C7" s="655"/>
      <c r="D7" s="655"/>
      <c r="E7" s="384" t="s">
        <v>309</v>
      </c>
      <c r="F7" s="298">
        <v>0</v>
      </c>
      <c r="G7" s="353">
        <v>1</v>
      </c>
      <c r="H7" s="353">
        <v>2</v>
      </c>
      <c r="I7" s="353">
        <v>3</v>
      </c>
      <c r="J7" s="353">
        <v>4</v>
      </c>
      <c r="K7" s="353">
        <v>5</v>
      </c>
      <c r="L7" s="353">
        <v>6</v>
      </c>
      <c r="M7" s="353">
        <v>7</v>
      </c>
      <c r="N7" s="353">
        <v>8</v>
      </c>
      <c r="O7" s="353">
        <v>9</v>
      </c>
      <c r="P7" s="353">
        <v>10</v>
      </c>
      <c r="Q7" s="353">
        <v>11</v>
      </c>
      <c r="R7" s="353">
        <v>12</v>
      </c>
      <c r="S7" s="353">
        <v>13</v>
      </c>
      <c r="T7" s="353">
        <v>14</v>
      </c>
      <c r="U7" s="353">
        <v>15</v>
      </c>
      <c r="V7" s="353">
        <v>16</v>
      </c>
      <c r="W7" s="353">
        <v>17</v>
      </c>
      <c r="X7" s="353">
        <v>18</v>
      </c>
      <c r="Y7" s="353">
        <v>19</v>
      </c>
      <c r="Z7" s="353">
        <v>20</v>
      </c>
      <c r="AA7" s="353">
        <v>21</v>
      </c>
      <c r="AB7" s="353">
        <v>22</v>
      </c>
      <c r="AC7" s="353">
        <v>23</v>
      </c>
      <c r="AD7" s="353">
        <v>24</v>
      </c>
      <c r="AE7" s="353">
        <v>25</v>
      </c>
      <c r="AF7" s="353">
        <v>26</v>
      </c>
      <c r="AG7" s="353">
        <v>27</v>
      </c>
      <c r="AH7" s="353">
        <v>28</v>
      </c>
      <c r="AI7" s="353">
        <v>29</v>
      </c>
      <c r="AJ7" s="353">
        <v>30</v>
      </c>
      <c r="AK7" s="353">
        <v>31</v>
      </c>
      <c r="AL7" s="353">
        <v>32</v>
      </c>
      <c r="AM7" s="353">
        <v>33</v>
      </c>
      <c r="AN7" s="353">
        <v>34</v>
      </c>
      <c r="AO7" s="353">
        <v>35</v>
      </c>
      <c r="AP7" s="656">
        <v>36</v>
      </c>
    </row>
    <row r="8" spans="1:130" x14ac:dyDescent="0.25">
      <c r="B8" s="520"/>
      <c r="C8" s="657"/>
      <c r="D8" s="65"/>
      <c r="E8" s="384" t="s">
        <v>310</v>
      </c>
      <c r="F8" s="703">
        <f>IF(ZAŁ7a!F7&lt;=ZAŁ6!$C15,ZAŁ9!F7,"ND")</f>
        <v>43646</v>
      </c>
      <c r="G8" s="703">
        <f>IF(ZAŁ7a!G7&lt;=ZAŁ6!$C15,ZAŁ9!G7,"ND")</f>
        <v>44012</v>
      </c>
      <c r="H8" s="703">
        <f>IF(ZAŁ7a!H7&lt;=ZAŁ6!$C15,ZAŁ9!H7,"ND")</f>
        <v>44377</v>
      </c>
      <c r="I8" s="703">
        <f>IF(ZAŁ7a!I7&lt;=ZAŁ6!$C15,ZAŁ9!I7,"ND")</f>
        <v>44742</v>
      </c>
      <c r="J8" s="703">
        <f>IF(ZAŁ7a!J7&lt;=ZAŁ6!$C15,ZAŁ9!J7,"ND")</f>
        <v>45107</v>
      </c>
      <c r="K8" s="703">
        <f>IF(ZAŁ7a!K7&lt;=ZAŁ6!$C15,ZAŁ9!K7,"ND")</f>
        <v>45473</v>
      </c>
      <c r="L8" s="703">
        <f>IF(ZAŁ7a!L7&lt;=ZAŁ6!$C15,ZAŁ9!L7,"ND")</f>
        <v>45838</v>
      </c>
      <c r="M8" s="703">
        <f>IF(ZAŁ7a!M7&lt;=ZAŁ6!$C15,ZAŁ9!M7,"ND")</f>
        <v>46203</v>
      </c>
      <c r="N8" s="703">
        <f>IF(ZAŁ7a!N7&lt;=ZAŁ6!$C15,ZAŁ9!N7,"ND")</f>
        <v>46568</v>
      </c>
      <c r="O8" s="703">
        <f>IF(ZAŁ7a!O7&lt;=ZAŁ6!$C15,ZAŁ9!O7,"ND")</f>
        <v>46934</v>
      </c>
      <c r="P8" s="703">
        <f>IF(ZAŁ7a!P7&lt;=ZAŁ6!$C15,ZAŁ9!P7,"ND")</f>
        <v>47299</v>
      </c>
      <c r="Q8" s="703">
        <f>IF(ZAŁ7a!Q7&lt;=ZAŁ6!$C15,ZAŁ9!Q7,"ND")</f>
        <v>47664</v>
      </c>
      <c r="R8" s="703">
        <f>IF(ZAŁ7a!R7&lt;=ZAŁ6!$C15,ZAŁ9!R7,"ND")</f>
        <v>48029</v>
      </c>
      <c r="S8" s="703">
        <f>IF(ZAŁ7a!S7&lt;=ZAŁ6!$C15,ZAŁ9!S7,"ND")</f>
        <v>48395</v>
      </c>
      <c r="T8" s="703">
        <f>IF(ZAŁ7a!T7&lt;=ZAŁ6!$C15,ZAŁ9!T7,"ND")</f>
        <v>48760</v>
      </c>
      <c r="U8" s="703">
        <f>IF(ZAŁ7a!U7&lt;=ZAŁ6!$C15,ZAŁ9!U7,"ND")</f>
        <v>49125</v>
      </c>
      <c r="V8" s="703">
        <f>IF(ZAŁ7a!V7&lt;=ZAŁ6!$C15,ZAŁ9!V7,"ND")</f>
        <v>49490</v>
      </c>
      <c r="W8" s="703">
        <f>IF(ZAŁ7a!W7&lt;=ZAŁ6!$C15,ZAŁ9!W7,"ND")</f>
        <v>49856</v>
      </c>
      <c r="X8" s="703">
        <f>IF(ZAŁ7a!X7&lt;=ZAŁ6!$C15,ZAŁ9!X7,"ND")</f>
        <v>50221</v>
      </c>
      <c r="Y8" s="703" t="str">
        <f>IF(ZAŁ7a!Y7&lt;=ZAŁ6!$C15,ZAŁ9!Y7,"ND")</f>
        <v>ND</v>
      </c>
      <c r="Z8" s="703" t="str">
        <f>IF(ZAŁ7a!Z7&lt;=ZAŁ6!$C15,ZAŁ9!Z7,"ND")</f>
        <v>ND</v>
      </c>
      <c r="AA8" s="703" t="str">
        <f>IF(ZAŁ7a!AA7&lt;=ZAŁ6!$C15,ZAŁ9!AA7,"ND")</f>
        <v>ND</v>
      </c>
      <c r="AB8" s="703" t="str">
        <f>IF(ZAŁ7a!AB7&lt;=ZAŁ6!$C15,ZAŁ9!AB7,"ND")</f>
        <v>ND</v>
      </c>
      <c r="AC8" s="703" t="str">
        <f>IF(ZAŁ7a!AC7&lt;=ZAŁ6!$C15,ZAŁ9!AC7,"ND")</f>
        <v>ND</v>
      </c>
      <c r="AD8" s="703" t="str">
        <f>IF(ZAŁ7a!AD7&lt;=ZAŁ6!$C15,ZAŁ9!AD7,"ND")</f>
        <v>ND</v>
      </c>
      <c r="AE8" s="703" t="str">
        <f>IF(ZAŁ7a!AE7&lt;=ZAŁ6!$C15,ZAŁ9!AE7,"ND")</f>
        <v>ND</v>
      </c>
      <c r="AF8" s="703" t="str">
        <f>IF(ZAŁ7a!AF7&lt;=ZAŁ6!$C15,ZAŁ9!AF7,"ND")</f>
        <v>ND</v>
      </c>
      <c r="AG8" s="703" t="str">
        <f>IF(ZAŁ7a!AG7&lt;=ZAŁ6!$C15,ZAŁ9!AG7,"ND")</f>
        <v>ND</v>
      </c>
      <c r="AH8" s="703" t="str">
        <f>IF(ZAŁ7a!AH7&lt;=ZAŁ6!$C15,ZAŁ9!AH7,"ND")</f>
        <v>ND</v>
      </c>
      <c r="AI8" s="703" t="str">
        <f>IF(ZAŁ7a!AI7&lt;=ZAŁ6!$C15,ZAŁ9!AI7,"ND")</f>
        <v>ND</v>
      </c>
      <c r="AJ8" s="703" t="str">
        <f>IF(ZAŁ7a!AJ7&lt;=ZAŁ6!$C15,ZAŁ9!AJ7,"ND")</f>
        <v>ND</v>
      </c>
      <c r="AK8" s="703" t="str">
        <f>IF(ZAŁ7a!AK7&lt;=ZAŁ6!$C15,ZAŁ9!AK7,"ND")</f>
        <v>ND</v>
      </c>
      <c r="AL8" s="703" t="str">
        <f>IF(ZAŁ7a!AL7&lt;=ZAŁ6!$C15,ZAŁ9!AL7,"ND")</f>
        <v>ND</v>
      </c>
      <c r="AM8" s="703" t="str">
        <f>IF(ZAŁ7a!AM7&lt;=ZAŁ6!$C15,ZAŁ9!AM7,"ND")</f>
        <v>ND</v>
      </c>
      <c r="AN8" s="703" t="str">
        <f>IF(ZAŁ7a!AN7&lt;=ZAŁ6!$C15,ZAŁ9!AN7,"ND")</f>
        <v>ND</v>
      </c>
      <c r="AO8" s="703" t="str">
        <f>IF(ZAŁ7a!AO7&lt;=ZAŁ6!$C15,ZAŁ9!AO7,"ND")</f>
        <v>ND</v>
      </c>
      <c r="AP8" s="704" t="str">
        <f>IF(ZAŁ7a!AP7&lt;=ZAŁ6!$C15,ZAŁ9!AP7,"ND")</f>
        <v>ND</v>
      </c>
    </row>
    <row r="9" spans="1:130" x14ac:dyDescent="0.25">
      <c r="A9" s="65"/>
      <c r="B9" s="520"/>
      <c r="C9" s="65"/>
      <c r="D9" s="660" t="s">
        <v>242</v>
      </c>
      <c r="E9" s="65"/>
      <c r="F9" s="661" t="str">
        <f>IF(F7&lt;=ZAŁ6!$C15,"budowa","ND")</f>
        <v>budowa</v>
      </c>
      <c r="G9" s="661" t="str">
        <f>IF(G7&lt;=ZAŁ6!$C15,"budowa","ND")</f>
        <v>budowa</v>
      </c>
      <c r="H9" s="661" t="str">
        <f>IF(H7&lt;=ZAŁ6!$C15,"budowa","ND")</f>
        <v>budowa</v>
      </c>
      <c r="I9" s="661" t="str">
        <f>IF(I7&lt;=ZAŁ6!$C15,"budowa","ND")</f>
        <v>budowa</v>
      </c>
      <c r="J9" s="661" t="str">
        <f>IF(J7&lt;=ZAŁ6!$C15,"budowa","ND")</f>
        <v>budowa</v>
      </c>
      <c r="K9" s="661" t="str">
        <f>IF(K7&lt;=ZAŁ6!$C15,"budowa","ND")</f>
        <v>budowa</v>
      </c>
      <c r="L9" s="661" t="str">
        <f>IF(L7&lt;=ZAŁ6!$C15,"budowa","ND")</f>
        <v>budowa</v>
      </c>
      <c r="M9" s="661" t="str">
        <f>IF(M7&lt;=ZAŁ6!$C15,"budowa","ND")</f>
        <v>budowa</v>
      </c>
      <c r="N9" s="661" t="str">
        <f>IF(N7&lt;=ZAŁ6!$C15,"budowa","ND")</f>
        <v>budowa</v>
      </c>
      <c r="O9" s="661" t="str">
        <f>IF(O7&lt;=ZAŁ6!$C15,"budowa","ND")</f>
        <v>budowa</v>
      </c>
      <c r="P9" s="661" t="str">
        <f>IF(P7&lt;=ZAŁ6!$C15,"budowa","ND")</f>
        <v>budowa</v>
      </c>
      <c r="Q9" s="661" t="str">
        <f>IF(Q7&lt;=ZAŁ6!$C15,"budowa","ND")</f>
        <v>budowa</v>
      </c>
      <c r="R9" s="661" t="str">
        <f>IF(R7&lt;=ZAŁ6!$C15,"budowa","ND")</f>
        <v>budowa</v>
      </c>
      <c r="S9" s="661" t="str">
        <f>IF(S7&lt;=ZAŁ6!$C15,"budowa","ND")</f>
        <v>budowa</v>
      </c>
      <c r="T9" s="661" t="str">
        <f>IF(T7&lt;=ZAŁ6!$C15,"budowa","ND")</f>
        <v>budowa</v>
      </c>
      <c r="U9" s="661" t="str">
        <f>IF(U7&lt;=ZAŁ6!$C15,"budowa","ND")</f>
        <v>budowa</v>
      </c>
      <c r="V9" s="661" t="str">
        <f>IF(V7&lt;=ZAŁ6!$C15,"budowa","ND")</f>
        <v>budowa</v>
      </c>
      <c r="W9" s="661" t="str">
        <f>IF(W7&lt;=ZAŁ6!$C15,"budowa","ND")</f>
        <v>budowa</v>
      </c>
      <c r="X9" s="661" t="str">
        <f>IF(X7&lt;=ZAŁ6!$C15,"budowa","ND")</f>
        <v>budowa</v>
      </c>
      <c r="Y9" s="661" t="str">
        <f>IF(Y7&lt;=ZAŁ6!$C15,"budowa","ND")</f>
        <v>ND</v>
      </c>
      <c r="Z9" s="661" t="str">
        <f>IF(Z7&lt;=ZAŁ6!$C15,"budowa","ND")</f>
        <v>ND</v>
      </c>
      <c r="AA9" s="661" t="str">
        <f>IF(AA7&lt;=ZAŁ6!$C15,"budowa","ND")</f>
        <v>ND</v>
      </c>
      <c r="AB9" s="661" t="str">
        <f>IF(AB7&lt;=ZAŁ6!$C15,"budowa","ND")</f>
        <v>ND</v>
      </c>
      <c r="AC9" s="661" t="str">
        <f>IF(AC7&lt;=ZAŁ6!$C15,"budowa","ND")</f>
        <v>ND</v>
      </c>
      <c r="AD9" s="661" t="str">
        <f>IF(AD7&lt;=ZAŁ6!$C15,"budowa","ND")</f>
        <v>ND</v>
      </c>
      <c r="AE9" s="661" t="str">
        <f>IF(AE7&lt;=ZAŁ6!$C15,"budowa","ND")</f>
        <v>ND</v>
      </c>
      <c r="AF9" s="661" t="str">
        <f>IF(AF7&lt;=ZAŁ6!$C15,"budowa","ND")</f>
        <v>ND</v>
      </c>
      <c r="AG9" s="661" t="str">
        <f>IF(AG7&lt;=ZAŁ6!$C15,"budowa","ND")</f>
        <v>ND</v>
      </c>
      <c r="AH9" s="661" t="str">
        <f>IF(AH7&lt;=ZAŁ6!$C15,"budowa","ND")</f>
        <v>ND</v>
      </c>
      <c r="AI9" s="661" t="str">
        <f>IF(AI7&lt;=ZAŁ6!$C15,"budowa","ND")</f>
        <v>ND</v>
      </c>
      <c r="AJ9" s="661" t="str">
        <f>IF(AJ7&lt;=ZAŁ6!$C15,"budowa","ND")</f>
        <v>ND</v>
      </c>
      <c r="AK9" s="661" t="str">
        <f>IF(AK7&lt;=ZAŁ6!$C15,"budowa","ND")</f>
        <v>ND</v>
      </c>
      <c r="AL9" s="661" t="str">
        <f>IF(AL7&lt;=ZAŁ6!$C15,"budowa","ND")</f>
        <v>ND</v>
      </c>
      <c r="AM9" s="661" t="str">
        <f>IF(AM7&lt;=ZAŁ6!$C15,"budowa","ND")</f>
        <v>ND</v>
      </c>
      <c r="AN9" s="661" t="str">
        <f>IF(AN7&lt;=ZAŁ6!$C15,"budowa","ND")</f>
        <v>ND</v>
      </c>
      <c r="AO9" s="661" t="str">
        <f>IF(AO7&lt;=ZAŁ6!$C15,"budowa","ND")</f>
        <v>ND</v>
      </c>
      <c r="AP9" s="682" t="str">
        <f>IF(AP7&lt;=ZAŁ6!$C15,"budowa","ND")</f>
        <v>ND</v>
      </c>
    </row>
    <row r="10" spans="1:130" ht="18.75" thickBot="1" x14ac:dyDescent="0.3">
      <c r="A10" s="65"/>
      <c r="B10" s="520">
        <v>1</v>
      </c>
      <c r="C10" s="270" t="s">
        <v>501</v>
      </c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528"/>
    </row>
    <row r="11" spans="1:130" ht="18.75" thickBot="1" x14ac:dyDescent="0.3">
      <c r="A11" s="65"/>
      <c r="B11" s="705" t="s">
        <v>81</v>
      </c>
      <c r="C11" s="268" t="s">
        <v>502</v>
      </c>
      <c r="D11" s="441">
        <f>SUM(F11:X11)</f>
        <v>0</v>
      </c>
      <c r="E11" s="275" t="str">
        <f>IF(D11&lt;&gt;ZAŁ8!D8,"BŁĄD"," ")</f>
        <v xml:space="preserve"> </v>
      </c>
      <c r="F11" s="837"/>
      <c r="G11" s="837"/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  <c r="U11" s="837"/>
      <c r="V11" s="837"/>
      <c r="W11" s="837"/>
      <c r="X11" s="837"/>
      <c r="Y11" s="837"/>
      <c r="Z11" s="837"/>
      <c r="AA11" s="837"/>
      <c r="AB11" s="837"/>
      <c r="AC11" s="837"/>
      <c r="AD11" s="837"/>
      <c r="AE11" s="837"/>
      <c r="AF11" s="838"/>
      <c r="AG11" s="838"/>
      <c r="AH11" s="838"/>
      <c r="AI11" s="838"/>
      <c r="AJ11" s="838"/>
      <c r="AK11" s="838"/>
      <c r="AL11" s="838"/>
      <c r="AM11" s="838"/>
      <c r="AN11" s="838"/>
      <c r="AO11" s="838"/>
      <c r="AP11" s="839"/>
    </row>
    <row r="12" spans="1:130" ht="15.75" customHeight="1" thickBot="1" x14ac:dyDescent="0.3">
      <c r="A12" s="65"/>
      <c r="B12" s="705" t="s">
        <v>83</v>
      </c>
      <c r="C12" s="268" t="s">
        <v>503</v>
      </c>
      <c r="D12" s="441">
        <f t="shared" ref="D12:D16" si="8">SUM(F12:X12)</f>
        <v>0</v>
      </c>
      <c r="E12" s="275" t="str">
        <f>IF(D12&lt;&gt;ZAŁ8!D9,"BŁĄD"," ")</f>
        <v xml:space="preserve"> </v>
      </c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7"/>
      <c r="AC12" s="837"/>
      <c r="AD12" s="837"/>
      <c r="AE12" s="837"/>
      <c r="AF12" s="838"/>
      <c r="AG12" s="838"/>
      <c r="AH12" s="838"/>
      <c r="AI12" s="838"/>
      <c r="AJ12" s="838"/>
      <c r="AK12" s="838"/>
      <c r="AL12" s="838"/>
      <c r="AM12" s="838"/>
      <c r="AN12" s="838"/>
      <c r="AO12" s="838"/>
      <c r="AP12" s="839"/>
    </row>
    <row r="13" spans="1:130" ht="15.75" customHeight="1" thickBot="1" x14ac:dyDescent="0.3">
      <c r="A13" s="65"/>
      <c r="B13" s="705" t="s">
        <v>84</v>
      </c>
      <c r="C13" s="268" t="s">
        <v>448</v>
      </c>
      <c r="D13" s="441">
        <f t="shared" si="8"/>
        <v>0</v>
      </c>
      <c r="E13" s="275" t="str">
        <f>IF(D13&lt;&gt;ZAŁ8!D10,"BŁĄD"," ")</f>
        <v xml:space="preserve"> </v>
      </c>
      <c r="F13" s="837"/>
      <c r="G13" s="837"/>
      <c r="H13" s="837"/>
      <c r="I13" s="837"/>
      <c r="J13" s="837"/>
      <c r="K13" s="837"/>
      <c r="L13" s="837"/>
      <c r="M13" s="837"/>
      <c r="N13" s="837"/>
      <c r="O13" s="837"/>
      <c r="P13" s="837"/>
      <c r="Q13" s="837"/>
      <c r="R13" s="837"/>
      <c r="S13" s="837"/>
      <c r="T13" s="837"/>
      <c r="U13" s="837"/>
      <c r="V13" s="837"/>
      <c r="W13" s="837"/>
      <c r="X13" s="837"/>
      <c r="Y13" s="837"/>
      <c r="Z13" s="837"/>
      <c r="AA13" s="837"/>
      <c r="AB13" s="837"/>
      <c r="AC13" s="837"/>
      <c r="AD13" s="837"/>
      <c r="AE13" s="837"/>
      <c r="AF13" s="838"/>
      <c r="AG13" s="838"/>
      <c r="AH13" s="838"/>
      <c r="AI13" s="838"/>
      <c r="AJ13" s="838"/>
      <c r="AK13" s="838"/>
      <c r="AL13" s="838"/>
      <c r="AM13" s="838"/>
      <c r="AN13" s="838"/>
      <c r="AO13" s="838"/>
      <c r="AP13" s="839"/>
    </row>
    <row r="14" spans="1:130" ht="18.75" thickBot="1" x14ac:dyDescent="0.3">
      <c r="A14" s="65"/>
      <c r="B14" s="705" t="s">
        <v>243</v>
      </c>
      <c r="C14" s="268" t="s">
        <v>504</v>
      </c>
      <c r="D14" s="441">
        <f t="shared" si="8"/>
        <v>0</v>
      </c>
      <c r="E14" s="275" t="str">
        <f>IF(D14&lt;&gt;ZAŁ8!D11,"BŁĄD"," ")</f>
        <v xml:space="preserve"> </v>
      </c>
      <c r="F14" s="837"/>
      <c r="G14" s="837"/>
      <c r="H14" s="837"/>
      <c r="I14" s="837"/>
      <c r="J14" s="837"/>
      <c r="K14" s="837"/>
      <c r="L14" s="837"/>
      <c r="M14" s="837"/>
      <c r="N14" s="837"/>
      <c r="O14" s="837"/>
      <c r="P14" s="837"/>
      <c r="Q14" s="837"/>
      <c r="R14" s="837"/>
      <c r="S14" s="837"/>
      <c r="T14" s="837"/>
      <c r="U14" s="837"/>
      <c r="V14" s="837"/>
      <c r="W14" s="837"/>
      <c r="X14" s="837"/>
      <c r="Y14" s="837"/>
      <c r="Z14" s="837"/>
      <c r="AA14" s="837"/>
      <c r="AB14" s="837"/>
      <c r="AC14" s="837"/>
      <c r="AD14" s="837"/>
      <c r="AE14" s="837"/>
      <c r="AF14" s="838"/>
      <c r="AG14" s="838"/>
      <c r="AH14" s="838"/>
      <c r="AI14" s="838"/>
      <c r="AJ14" s="838"/>
      <c r="AK14" s="838"/>
      <c r="AL14" s="838"/>
      <c r="AM14" s="838"/>
      <c r="AN14" s="838"/>
      <c r="AO14" s="838"/>
      <c r="AP14" s="839"/>
    </row>
    <row r="15" spans="1:130" ht="15.75" thickBot="1" x14ac:dyDescent="0.3">
      <c r="A15" s="65"/>
      <c r="B15" s="705" t="s">
        <v>261</v>
      </c>
      <c r="C15" s="268" t="s">
        <v>241</v>
      </c>
      <c r="D15" s="441">
        <f t="shared" si="8"/>
        <v>0</v>
      </c>
      <c r="E15" s="275" t="str">
        <f>IF(D15&lt;&gt;ZAŁ8!D12,"BŁĄD"," ")</f>
        <v xml:space="preserve"> </v>
      </c>
      <c r="F15" s="837"/>
      <c r="G15" s="837"/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  <c r="U15" s="837"/>
      <c r="V15" s="837"/>
      <c r="W15" s="837"/>
      <c r="X15" s="837"/>
      <c r="Y15" s="837"/>
      <c r="Z15" s="837"/>
      <c r="AA15" s="837"/>
      <c r="AB15" s="837"/>
      <c r="AC15" s="837"/>
      <c r="AD15" s="837"/>
      <c r="AE15" s="837"/>
      <c r="AF15" s="838"/>
      <c r="AG15" s="838"/>
      <c r="AH15" s="838"/>
      <c r="AI15" s="838"/>
      <c r="AJ15" s="838"/>
      <c r="AK15" s="838"/>
      <c r="AL15" s="838"/>
      <c r="AM15" s="838"/>
      <c r="AN15" s="838"/>
      <c r="AO15" s="838"/>
      <c r="AP15" s="839"/>
    </row>
    <row r="16" spans="1:130" ht="15.75" thickBot="1" x14ac:dyDescent="0.3">
      <c r="A16" s="65"/>
      <c r="B16" s="705" t="s">
        <v>262</v>
      </c>
      <c r="C16" s="268" t="s">
        <v>449</v>
      </c>
      <c r="D16" s="441">
        <f t="shared" si="8"/>
        <v>0</v>
      </c>
      <c r="E16" s="275" t="str">
        <f>IF(D16&lt;&gt;ZAŁ8!D13,"BŁĄD"," ")</f>
        <v xml:space="preserve"> </v>
      </c>
      <c r="F16" s="837"/>
      <c r="G16" s="837"/>
      <c r="H16" s="837"/>
      <c r="I16" s="837"/>
      <c r="J16" s="837"/>
      <c r="K16" s="837"/>
      <c r="L16" s="837"/>
      <c r="M16" s="837"/>
      <c r="N16" s="837"/>
      <c r="O16" s="837"/>
      <c r="P16" s="837"/>
      <c r="Q16" s="837"/>
      <c r="R16" s="837"/>
      <c r="S16" s="837"/>
      <c r="T16" s="837"/>
      <c r="U16" s="837"/>
      <c r="V16" s="837"/>
      <c r="W16" s="837"/>
      <c r="X16" s="837"/>
      <c r="Y16" s="837"/>
      <c r="Z16" s="837"/>
      <c r="AA16" s="837"/>
      <c r="AB16" s="837"/>
      <c r="AC16" s="837"/>
      <c r="AD16" s="837"/>
      <c r="AE16" s="837"/>
      <c r="AF16" s="838"/>
      <c r="AG16" s="838"/>
      <c r="AH16" s="838"/>
      <c r="AI16" s="838"/>
      <c r="AJ16" s="838"/>
      <c r="AK16" s="838"/>
      <c r="AL16" s="838"/>
      <c r="AM16" s="838"/>
      <c r="AN16" s="838"/>
      <c r="AO16" s="838"/>
      <c r="AP16" s="839"/>
    </row>
    <row r="17" spans="1:42" ht="18" customHeight="1" x14ac:dyDescent="0.25">
      <c r="A17" s="65"/>
      <c r="B17" s="705"/>
      <c r="C17" s="271" t="s">
        <v>285</v>
      </c>
      <c r="D17" s="442">
        <f>SUM(F17:X17)</f>
        <v>0</v>
      </c>
      <c r="E17" s="317" t="str">
        <f>IF(D17&lt;&gt;SUM(ZAŁ8!D8:D13),"BŁĄD"," ")</f>
        <v xml:space="preserve"> </v>
      </c>
      <c r="F17" s="440">
        <f t="shared" ref="F17:AP17" si="9">SUM(F11:F16)</f>
        <v>0</v>
      </c>
      <c r="G17" s="440">
        <f t="shared" si="9"/>
        <v>0</v>
      </c>
      <c r="H17" s="440">
        <f t="shared" si="9"/>
        <v>0</v>
      </c>
      <c r="I17" s="440">
        <f t="shared" si="9"/>
        <v>0</v>
      </c>
      <c r="J17" s="440">
        <f t="shared" si="9"/>
        <v>0</v>
      </c>
      <c r="K17" s="440">
        <f t="shared" si="9"/>
        <v>0</v>
      </c>
      <c r="L17" s="440">
        <f t="shared" si="9"/>
        <v>0</v>
      </c>
      <c r="M17" s="440">
        <f t="shared" si="9"/>
        <v>0</v>
      </c>
      <c r="N17" s="440">
        <f t="shared" si="9"/>
        <v>0</v>
      </c>
      <c r="O17" s="440">
        <f t="shared" si="9"/>
        <v>0</v>
      </c>
      <c r="P17" s="440">
        <f t="shared" si="9"/>
        <v>0</v>
      </c>
      <c r="Q17" s="440">
        <f t="shared" si="9"/>
        <v>0</v>
      </c>
      <c r="R17" s="440">
        <f t="shared" si="9"/>
        <v>0</v>
      </c>
      <c r="S17" s="440">
        <f t="shared" si="9"/>
        <v>0</v>
      </c>
      <c r="T17" s="440">
        <f t="shared" si="9"/>
        <v>0</v>
      </c>
      <c r="U17" s="440">
        <f t="shared" si="9"/>
        <v>0</v>
      </c>
      <c r="V17" s="440">
        <f t="shared" si="9"/>
        <v>0</v>
      </c>
      <c r="W17" s="440">
        <f t="shared" si="9"/>
        <v>0</v>
      </c>
      <c r="X17" s="440">
        <f t="shared" si="9"/>
        <v>0</v>
      </c>
      <c r="Y17" s="440">
        <f t="shared" si="9"/>
        <v>0</v>
      </c>
      <c r="Z17" s="440">
        <f t="shared" si="9"/>
        <v>0</v>
      </c>
      <c r="AA17" s="440">
        <f t="shared" si="9"/>
        <v>0</v>
      </c>
      <c r="AB17" s="440">
        <f t="shared" si="9"/>
        <v>0</v>
      </c>
      <c r="AC17" s="440">
        <f t="shared" si="9"/>
        <v>0</v>
      </c>
      <c r="AD17" s="440">
        <f t="shared" si="9"/>
        <v>0</v>
      </c>
      <c r="AE17" s="440">
        <f t="shared" si="9"/>
        <v>0</v>
      </c>
      <c r="AF17" s="440">
        <f t="shared" si="9"/>
        <v>0</v>
      </c>
      <c r="AG17" s="440">
        <f t="shared" si="9"/>
        <v>0</v>
      </c>
      <c r="AH17" s="440">
        <f t="shared" si="9"/>
        <v>0</v>
      </c>
      <c r="AI17" s="440">
        <f t="shared" si="9"/>
        <v>0</v>
      </c>
      <c r="AJ17" s="440">
        <f t="shared" si="9"/>
        <v>0</v>
      </c>
      <c r="AK17" s="440">
        <f t="shared" si="9"/>
        <v>0</v>
      </c>
      <c r="AL17" s="440">
        <f t="shared" si="9"/>
        <v>0</v>
      </c>
      <c r="AM17" s="440">
        <f t="shared" si="9"/>
        <v>0</v>
      </c>
      <c r="AN17" s="440">
        <f t="shared" si="9"/>
        <v>0</v>
      </c>
      <c r="AO17" s="440">
        <f t="shared" si="9"/>
        <v>0</v>
      </c>
      <c r="AP17" s="706">
        <f t="shared" si="9"/>
        <v>0</v>
      </c>
    </row>
    <row r="18" spans="1:42" x14ac:dyDescent="0.25">
      <c r="A18" s="65"/>
      <c r="B18" s="705"/>
      <c r="C18" s="271" t="s">
        <v>286</v>
      </c>
      <c r="D18" s="443">
        <f>SUM(F18:X18)</f>
        <v>0</v>
      </c>
      <c r="E18" s="317"/>
      <c r="F18" s="440">
        <f>F11+F13+F14+F16</f>
        <v>0</v>
      </c>
      <c r="G18" s="443">
        <f t="shared" ref="G18:AP18" si="10">G11+G13+G14+G16</f>
        <v>0</v>
      </c>
      <c r="H18" s="443">
        <f t="shared" si="10"/>
        <v>0</v>
      </c>
      <c r="I18" s="443">
        <f t="shared" si="10"/>
        <v>0</v>
      </c>
      <c r="J18" s="443">
        <f t="shared" si="10"/>
        <v>0</v>
      </c>
      <c r="K18" s="443">
        <f t="shared" si="10"/>
        <v>0</v>
      </c>
      <c r="L18" s="443">
        <f t="shared" si="10"/>
        <v>0</v>
      </c>
      <c r="M18" s="443">
        <f t="shared" si="10"/>
        <v>0</v>
      </c>
      <c r="N18" s="443">
        <f t="shared" si="10"/>
        <v>0</v>
      </c>
      <c r="O18" s="443">
        <f t="shared" si="10"/>
        <v>0</v>
      </c>
      <c r="P18" s="443">
        <f t="shared" si="10"/>
        <v>0</v>
      </c>
      <c r="Q18" s="443">
        <f t="shared" si="10"/>
        <v>0</v>
      </c>
      <c r="R18" s="443">
        <f t="shared" si="10"/>
        <v>0</v>
      </c>
      <c r="S18" s="443">
        <f t="shared" si="10"/>
        <v>0</v>
      </c>
      <c r="T18" s="443">
        <f t="shared" si="10"/>
        <v>0</v>
      </c>
      <c r="U18" s="443">
        <f t="shared" si="10"/>
        <v>0</v>
      </c>
      <c r="V18" s="443">
        <f t="shared" si="10"/>
        <v>0</v>
      </c>
      <c r="W18" s="443">
        <f t="shared" si="10"/>
        <v>0</v>
      </c>
      <c r="X18" s="443">
        <f t="shared" si="10"/>
        <v>0</v>
      </c>
      <c r="Y18" s="443">
        <f t="shared" si="10"/>
        <v>0</v>
      </c>
      <c r="Z18" s="443">
        <f t="shared" si="10"/>
        <v>0</v>
      </c>
      <c r="AA18" s="443">
        <f t="shared" si="10"/>
        <v>0</v>
      </c>
      <c r="AB18" s="443">
        <f t="shared" si="10"/>
        <v>0</v>
      </c>
      <c r="AC18" s="443">
        <f t="shared" si="10"/>
        <v>0</v>
      </c>
      <c r="AD18" s="443">
        <f t="shared" si="10"/>
        <v>0</v>
      </c>
      <c r="AE18" s="443">
        <f t="shared" si="10"/>
        <v>0</v>
      </c>
      <c r="AF18" s="443">
        <f t="shared" si="10"/>
        <v>0</v>
      </c>
      <c r="AG18" s="443">
        <f t="shared" si="10"/>
        <v>0</v>
      </c>
      <c r="AH18" s="443">
        <f t="shared" si="10"/>
        <v>0</v>
      </c>
      <c r="AI18" s="443">
        <f t="shared" si="10"/>
        <v>0</v>
      </c>
      <c r="AJ18" s="443">
        <f t="shared" si="10"/>
        <v>0</v>
      </c>
      <c r="AK18" s="443">
        <f t="shared" si="10"/>
        <v>0</v>
      </c>
      <c r="AL18" s="443">
        <f t="shared" si="10"/>
        <v>0</v>
      </c>
      <c r="AM18" s="443">
        <f t="shared" si="10"/>
        <v>0</v>
      </c>
      <c r="AN18" s="443">
        <f t="shared" si="10"/>
        <v>0</v>
      </c>
      <c r="AO18" s="443">
        <f t="shared" si="10"/>
        <v>0</v>
      </c>
      <c r="AP18" s="707">
        <f t="shared" si="10"/>
        <v>0</v>
      </c>
    </row>
    <row r="19" spans="1:42" x14ac:dyDescent="0.25">
      <c r="A19" s="65"/>
      <c r="B19" s="520">
        <v>2</v>
      </c>
      <c r="C19" s="269" t="s">
        <v>274</v>
      </c>
      <c r="D19" s="441">
        <f>SUM(F19:X19)</f>
        <v>0</v>
      </c>
      <c r="E19" s="65"/>
      <c r="F19" s="425">
        <f t="shared" ref="F19:AP19" si="11">F13</f>
        <v>0</v>
      </c>
      <c r="G19" s="425">
        <f t="shared" si="11"/>
        <v>0</v>
      </c>
      <c r="H19" s="425">
        <f t="shared" si="11"/>
        <v>0</v>
      </c>
      <c r="I19" s="425">
        <f t="shared" si="11"/>
        <v>0</v>
      </c>
      <c r="J19" s="425">
        <f t="shared" si="11"/>
        <v>0</v>
      </c>
      <c r="K19" s="425">
        <f t="shared" si="11"/>
        <v>0</v>
      </c>
      <c r="L19" s="425">
        <f t="shared" si="11"/>
        <v>0</v>
      </c>
      <c r="M19" s="425">
        <f t="shared" si="11"/>
        <v>0</v>
      </c>
      <c r="N19" s="425">
        <f t="shared" si="11"/>
        <v>0</v>
      </c>
      <c r="O19" s="425">
        <f t="shared" si="11"/>
        <v>0</v>
      </c>
      <c r="P19" s="425">
        <f t="shared" si="11"/>
        <v>0</v>
      </c>
      <c r="Q19" s="425">
        <f t="shared" si="11"/>
        <v>0</v>
      </c>
      <c r="R19" s="425">
        <f t="shared" si="11"/>
        <v>0</v>
      </c>
      <c r="S19" s="425">
        <f t="shared" si="11"/>
        <v>0</v>
      </c>
      <c r="T19" s="425">
        <f t="shared" si="11"/>
        <v>0</v>
      </c>
      <c r="U19" s="425">
        <f t="shared" si="11"/>
        <v>0</v>
      </c>
      <c r="V19" s="425">
        <f t="shared" si="11"/>
        <v>0</v>
      </c>
      <c r="W19" s="425">
        <f t="shared" si="11"/>
        <v>0</v>
      </c>
      <c r="X19" s="425">
        <f t="shared" si="11"/>
        <v>0</v>
      </c>
      <c r="Y19" s="425">
        <f t="shared" si="11"/>
        <v>0</v>
      </c>
      <c r="Z19" s="425">
        <f t="shared" si="11"/>
        <v>0</v>
      </c>
      <c r="AA19" s="425">
        <f t="shared" si="11"/>
        <v>0</v>
      </c>
      <c r="AB19" s="425">
        <f t="shared" si="11"/>
        <v>0</v>
      </c>
      <c r="AC19" s="425">
        <f t="shared" si="11"/>
        <v>0</v>
      </c>
      <c r="AD19" s="425">
        <f t="shared" si="11"/>
        <v>0</v>
      </c>
      <c r="AE19" s="425">
        <f t="shared" si="11"/>
        <v>0</v>
      </c>
      <c r="AF19" s="425">
        <f t="shared" si="11"/>
        <v>0</v>
      </c>
      <c r="AG19" s="425">
        <f t="shared" si="11"/>
        <v>0</v>
      </c>
      <c r="AH19" s="425">
        <f t="shared" si="11"/>
        <v>0</v>
      </c>
      <c r="AI19" s="425">
        <f t="shared" si="11"/>
        <v>0</v>
      </c>
      <c r="AJ19" s="425">
        <f t="shared" si="11"/>
        <v>0</v>
      </c>
      <c r="AK19" s="425">
        <f t="shared" si="11"/>
        <v>0</v>
      </c>
      <c r="AL19" s="425">
        <f t="shared" si="11"/>
        <v>0</v>
      </c>
      <c r="AM19" s="425">
        <f t="shared" si="11"/>
        <v>0</v>
      </c>
      <c r="AN19" s="425">
        <f t="shared" si="11"/>
        <v>0</v>
      </c>
      <c r="AO19" s="425">
        <f t="shared" si="11"/>
        <v>0</v>
      </c>
      <c r="AP19" s="708">
        <f t="shared" si="11"/>
        <v>0</v>
      </c>
    </row>
    <row r="20" spans="1:42" x14ac:dyDescent="0.25">
      <c r="A20" s="65"/>
      <c r="B20" s="520"/>
      <c r="C20" s="261"/>
      <c r="D20" s="260"/>
      <c r="E20" s="65"/>
      <c r="F20" s="65"/>
      <c r="G20" s="260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528"/>
    </row>
    <row r="21" spans="1:42" x14ac:dyDescent="0.25">
      <c r="A21" s="65"/>
      <c r="B21" s="520"/>
      <c r="C21" s="261"/>
      <c r="D21" s="260"/>
      <c r="E21" s="65"/>
      <c r="F21" s="65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528"/>
    </row>
    <row r="22" spans="1:42" x14ac:dyDescent="0.25">
      <c r="A22" s="65"/>
      <c r="B22" s="693" t="s">
        <v>184</v>
      </c>
      <c r="C22" s="65"/>
      <c r="D22" s="260"/>
      <c r="E22" s="65"/>
      <c r="F22" s="65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528"/>
    </row>
    <row r="23" spans="1:42" x14ac:dyDescent="0.25">
      <c r="A23" s="65"/>
      <c r="B23" s="670" t="s">
        <v>248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528"/>
    </row>
    <row r="24" spans="1:42" x14ac:dyDescent="0.25">
      <c r="A24" s="65"/>
      <c r="B24" s="673" t="s">
        <v>244</v>
      </c>
      <c r="C24" s="404" t="s">
        <v>332</v>
      </c>
      <c r="D24" s="65"/>
      <c r="E24" s="65"/>
      <c r="F24" s="671" t="str">
        <f>IF(AND(F7&gt;ZAŁ6!$C8,OR(ZAŁ7a!F11&gt;0,ZAŁ7a!F12&gt;0,ZAŁ7a!F13&gt;0,ZAŁ7a!F14&gt;0,ZAŁ7a!F15&gt;0,ZAŁ7a!F16&gt;0,ZAŁ7a!F17&gt;0,ZAŁ7a!F19&gt;0)),"BŁĄD"," ")</f>
        <v xml:space="preserve"> </v>
      </c>
      <c r="G24" s="671" t="str">
        <f>IF(AND(G7&gt;ZAŁ6!$C8,OR(ZAŁ7a!G11&gt;0,ZAŁ7a!G12&gt;0,ZAŁ7a!G13&gt;0,ZAŁ7a!G14&gt;0,ZAŁ7a!G15&gt;0,ZAŁ7a!G16&gt;0,ZAŁ7a!G17&gt;0,ZAŁ7a!G19&gt;0)),"BŁĄD"," ")</f>
        <v xml:space="preserve"> </v>
      </c>
      <c r="H24" s="671" t="str">
        <f>IF(AND(H7&gt;ZAŁ6!$C8,OR(ZAŁ7a!H11&gt;0,ZAŁ7a!H12&gt;0,ZAŁ7a!H13&gt;0,ZAŁ7a!H14&gt;0,ZAŁ7a!H15&gt;0,ZAŁ7a!H16&gt;0,ZAŁ7a!H17&gt;0,ZAŁ7a!H19&gt;0)),"BŁĄD"," ")</f>
        <v xml:space="preserve"> </v>
      </c>
      <c r="I24" s="671" t="str">
        <f>IF(AND(I7&gt;ZAŁ6!$C8,OR(ZAŁ7a!I11&gt;0,ZAŁ7a!I12&gt;0,ZAŁ7a!I13&gt;0,ZAŁ7a!I14&gt;0,ZAŁ7a!I15&gt;0,ZAŁ7a!I16&gt;0,ZAŁ7a!I17&gt;0,ZAŁ7a!I19&gt;0)),"BŁĄD"," ")</f>
        <v xml:space="preserve"> </v>
      </c>
      <c r="J24" s="671" t="str">
        <f>IF(AND(J7&gt;ZAŁ6!$C8,OR(ZAŁ7a!J11&gt;0,ZAŁ7a!J12&gt;0,ZAŁ7a!J13&gt;0,ZAŁ7a!J14&gt;0,ZAŁ7a!J15&gt;0,ZAŁ7a!J16&gt;0,ZAŁ7a!J17&gt;0,ZAŁ7a!J19&gt;0)),"BŁĄD"," ")</f>
        <v xml:space="preserve"> </v>
      </c>
      <c r="K24" s="671" t="str">
        <f>IF(AND(K7&gt;ZAŁ6!$C8,OR(ZAŁ7a!K11&gt;0,ZAŁ7a!K12&gt;0,ZAŁ7a!K13&gt;0,ZAŁ7a!K14&gt;0,ZAŁ7a!K15&gt;0,ZAŁ7a!K16&gt;0,ZAŁ7a!K17&gt;0,ZAŁ7a!K19&gt;0)),"BŁĄD"," ")</f>
        <v xml:space="preserve"> </v>
      </c>
      <c r="L24" s="671" t="str">
        <f>IF(AND(L7&gt;ZAŁ6!$C8,OR(ZAŁ7a!L11&gt;0,ZAŁ7a!L12&gt;0,ZAŁ7a!L13&gt;0,ZAŁ7a!L14&gt;0,ZAŁ7a!L15&gt;0,ZAŁ7a!L16&gt;0,ZAŁ7a!L17&gt;0,ZAŁ7a!L19&gt;0)),"BŁĄD"," ")</f>
        <v xml:space="preserve"> </v>
      </c>
      <c r="M24" s="671" t="str">
        <f>IF(AND(M7&gt;ZAŁ6!$C8,OR(ZAŁ7a!M11&gt;0,ZAŁ7a!M12&gt;0,ZAŁ7a!M13&gt;0,ZAŁ7a!M14&gt;0,ZAŁ7a!M15&gt;0,ZAŁ7a!M16&gt;0,ZAŁ7a!M17&gt;0,ZAŁ7a!M19&gt;0)),"BŁĄD"," ")</f>
        <v xml:space="preserve"> </v>
      </c>
      <c r="N24" s="671" t="str">
        <f>IF(AND(N7&gt;ZAŁ6!$C8,OR(ZAŁ7a!N11&gt;0,ZAŁ7a!N12&gt;0,ZAŁ7a!N13&gt;0,ZAŁ7a!N14&gt;0,ZAŁ7a!N15&gt;0,ZAŁ7a!N16&gt;0,ZAŁ7a!N17&gt;0,ZAŁ7a!N19&gt;0)),"BŁĄD"," ")</f>
        <v xml:space="preserve"> </v>
      </c>
      <c r="O24" s="671" t="str">
        <f>IF(AND(O7&gt;ZAŁ6!$C8,OR(ZAŁ7a!O11&gt;0,ZAŁ7a!O12&gt;0,ZAŁ7a!O13&gt;0,ZAŁ7a!O14&gt;0,ZAŁ7a!O15&gt;0,ZAŁ7a!O16&gt;0,ZAŁ7a!O17&gt;0,ZAŁ7a!O19&gt;0)),"BŁĄD"," ")</f>
        <v xml:space="preserve"> </v>
      </c>
      <c r="P24" s="671" t="str">
        <f>IF(AND(P7&gt;ZAŁ6!$C8,OR(ZAŁ7a!P11&gt;0,ZAŁ7a!P12&gt;0,ZAŁ7a!P13&gt;0,ZAŁ7a!P14&gt;0,ZAŁ7a!P15&gt;0,ZAŁ7a!P16&gt;0,ZAŁ7a!P17&gt;0,ZAŁ7a!P19&gt;0)),"BŁĄD"," ")</f>
        <v xml:space="preserve"> </v>
      </c>
      <c r="Q24" s="671" t="str">
        <f>IF(AND(Q7&gt;ZAŁ6!$C8,OR(ZAŁ7a!Q11&gt;0,ZAŁ7a!Q12&gt;0,ZAŁ7a!Q13&gt;0,ZAŁ7a!Q14&gt;0,ZAŁ7a!Q15&gt;0,ZAŁ7a!Q16&gt;0,ZAŁ7a!Q17&gt;0,ZAŁ7a!Q19&gt;0)),"BŁĄD"," ")</f>
        <v xml:space="preserve"> </v>
      </c>
      <c r="R24" s="671" t="str">
        <f>IF(AND(R7&gt;ZAŁ6!$C8,OR(ZAŁ7a!R11&gt;0,ZAŁ7a!R12&gt;0,ZAŁ7a!R13&gt;0,ZAŁ7a!R14&gt;0,ZAŁ7a!R15&gt;0,ZAŁ7a!R16&gt;0,ZAŁ7a!R17&gt;0,ZAŁ7a!R19&gt;0)),"BŁĄD"," ")</f>
        <v xml:space="preserve"> </v>
      </c>
      <c r="S24" s="671" t="str">
        <f>IF(AND(S7&gt;ZAŁ6!$C8,OR(ZAŁ7a!S11&gt;0,ZAŁ7a!S12&gt;0,ZAŁ7a!S13&gt;0,ZAŁ7a!S14&gt;0,ZAŁ7a!S15&gt;0,ZAŁ7a!S16&gt;0,ZAŁ7a!S17&gt;0,ZAŁ7a!S19&gt;0)),"BŁĄD"," ")</f>
        <v xml:space="preserve"> </v>
      </c>
      <c r="T24" s="671" t="str">
        <f>IF(AND(T7&gt;ZAŁ6!$C8,OR(ZAŁ7a!T11&gt;0,ZAŁ7a!T12&gt;0,ZAŁ7a!T13&gt;0,ZAŁ7a!T14&gt;0,ZAŁ7a!T15&gt;0,ZAŁ7a!T16&gt;0,ZAŁ7a!T17&gt;0,ZAŁ7a!T19&gt;0)),"BŁĄD"," ")</f>
        <v xml:space="preserve"> </v>
      </c>
      <c r="U24" s="671" t="str">
        <f>IF(AND(U7&gt;ZAŁ6!$C8,OR(ZAŁ7a!U11&gt;0,ZAŁ7a!U12&gt;0,ZAŁ7a!U13&gt;0,ZAŁ7a!U14&gt;0,ZAŁ7a!U15&gt;0,ZAŁ7a!U16&gt;0,ZAŁ7a!U17&gt;0,ZAŁ7a!U19&gt;0)),"BŁĄD"," ")</f>
        <v xml:space="preserve"> </v>
      </c>
      <c r="V24" s="671" t="str">
        <f>IF(AND(V7&gt;ZAŁ6!$C8,OR(ZAŁ7a!V11&gt;0,ZAŁ7a!V12&gt;0,ZAŁ7a!V13&gt;0,ZAŁ7a!V14&gt;0,ZAŁ7a!V15&gt;0,ZAŁ7a!V16&gt;0,ZAŁ7a!V17&gt;0,ZAŁ7a!V19&gt;0)),"BŁĄD"," ")</f>
        <v xml:space="preserve"> </v>
      </c>
      <c r="W24" s="671" t="str">
        <f>IF(AND(W7&gt;ZAŁ6!$C8,OR(ZAŁ7a!W11&gt;0,ZAŁ7a!W12&gt;0,ZAŁ7a!W13&gt;0,ZAŁ7a!W14&gt;0,ZAŁ7a!W15&gt;0,ZAŁ7a!W16&gt;0,ZAŁ7a!W17&gt;0,ZAŁ7a!W19&gt;0)),"BŁĄD"," ")</f>
        <v xml:space="preserve"> </v>
      </c>
      <c r="X24" s="671" t="str">
        <f>IF(AND(X7&gt;ZAŁ6!$C8,OR(ZAŁ7a!X11&gt;0,ZAŁ7a!X12&gt;0,ZAŁ7a!X13&gt;0,ZAŁ7a!X14&gt;0,ZAŁ7a!X15&gt;0,ZAŁ7a!X16&gt;0,ZAŁ7a!X17&gt;0,ZAŁ7a!X19&gt;0)),"BŁĄD"," ")</f>
        <v xml:space="preserve"> </v>
      </c>
      <c r="Y24" s="671" t="str">
        <f>IF(AND(Y7&gt;ZAŁ6!$C8,OR(ZAŁ7a!Y11&gt;0,ZAŁ7a!Y12&gt;0,ZAŁ7a!Y13&gt;0,ZAŁ7a!Y14&gt;0,ZAŁ7a!Y15&gt;0,ZAŁ7a!Y16&gt;0,ZAŁ7a!Y17&gt;0,ZAŁ7a!Y19&gt;0)),"BŁĄD"," ")</f>
        <v xml:space="preserve"> </v>
      </c>
      <c r="Z24" s="671" t="str">
        <f>IF(AND(Z7&gt;ZAŁ6!$C8,OR(ZAŁ7a!Z11&gt;0,ZAŁ7a!Z12&gt;0,ZAŁ7a!Z13&gt;0,ZAŁ7a!Z14&gt;0,ZAŁ7a!Z15&gt;0,ZAŁ7a!Z16&gt;0,ZAŁ7a!Z17&gt;0,ZAŁ7a!Z19&gt;0)),"BŁĄD"," ")</f>
        <v xml:space="preserve"> </v>
      </c>
      <c r="AA24" s="671" t="str">
        <f>IF(AND(AA7&gt;ZAŁ6!$C8,OR(ZAŁ7a!AA11&gt;0,ZAŁ7a!AA12&gt;0,ZAŁ7a!AA13&gt;0,ZAŁ7a!AA14&gt;0,ZAŁ7a!AA15&gt;0,ZAŁ7a!AA16&gt;0,ZAŁ7a!AA17&gt;0,ZAŁ7a!AA19&gt;0)),"BŁĄD"," ")</f>
        <v xml:space="preserve"> </v>
      </c>
      <c r="AB24" s="671" t="str">
        <f>IF(AND(AB7&gt;ZAŁ6!$C8,OR(ZAŁ7a!AB11&gt;0,ZAŁ7a!AB12&gt;0,ZAŁ7a!AB13&gt;0,ZAŁ7a!AB14&gt;0,ZAŁ7a!AB15&gt;0,ZAŁ7a!AB16&gt;0,ZAŁ7a!AB17&gt;0,ZAŁ7a!AB19&gt;0)),"BŁĄD"," ")</f>
        <v xml:space="preserve"> </v>
      </c>
      <c r="AC24" s="671" t="str">
        <f>IF(AND(AC7&gt;ZAŁ6!$C8,OR(ZAŁ7a!AC11&gt;0,ZAŁ7a!AC12&gt;0,ZAŁ7a!AC13&gt;0,ZAŁ7a!AC14&gt;0,ZAŁ7a!AC15&gt;0,ZAŁ7a!AC16&gt;0,ZAŁ7a!AC17&gt;0,ZAŁ7a!AC19&gt;0)),"BŁĄD"," ")</f>
        <v xml:space="preserve"> </v>
      </c>
      <c r="AD24" s="671" t="str">
        <f>IF(AND(AD7&gt;ZAŁ6!$C8,OR(ZAŁ7a!AD11&gt;0,ZAŁ7a!AD12&gt;0,ZAŁ7a!AD13&gt;0,ZAŁ7a!AD14&gt;0,ZAŁ7a!AD15&gt;0,ZAŁ7a!AD16&gt;0,ZAŁ7a!AD17&gt;0,ZAŁ7a!AD19&gt;0)),"BŁĄD"," ")</f>
        <v xml:space="preserve"> </v>
      </c>
      <c r="AE24" s="671" t="str">
        <f>IF(AND(AE7&gt;ZAŁ6!$C8,OR(ZAŁ7a!AE11&gt;0,ZAŁ7a!AE12&gt;0,ZAŁ7a!AE13&gt;0,ZAŁ7a!AE14&gt;0,ZAŁ7a!AE15&gt;0,ZAŁ7a!AE16&gt;0,ZAŁ7a!AE17&gt;0,ZAŁ7a!AE19&gt;0)),"BŁĄD"," ")</f>
        <v xml:space="preserve"> </v>
      </c>
      <c r="AF24" s="671" t="str">
        <f>IF(AND(AF7&gt;ZAŁ6!$C8,OR(ZAŁ7a!AF11&gt;0,ZAŁ7a!AF12&gt;0,ZAŁ7a!AF13&gt;0,ZAŁ7a!AF14&gt;0,ZAŁ7a!AF15&gt;0,ZAŁ7a!AF16&gt;0,ZAŁ7a!AF17&gt;0,ZAŁ7a!AF19&gt;0)),"BŁĄD"," ")</f>
        <v xml:space="preserve"> </v>
      </c>
      <c r="AG24" s="671" t="str">
        <f>IF(AND(AG7&gt;ZAŁ6!$C8,OR(ZAŁ7a!AG11&gt;0,ZAŁ7a!AG12&gt;0,ZAŁ7a!AG13&gt;0,ZAŁ7a!AG14&gt;0,ZAŁ7a!AG15&gt;0,ZAŁ7a!AG16&gt;0,ZAŁ7a!AG17&gt;0,ZAŁ7a!AG19&gt;0)),"BŁĄD"," ")</f>
        <v xml:space="preserve"> </v>
      </c>
      <c r="AH24" s="671" t="str">
        <f>IF(AND(AH7&gt;ZAŁ6!$C8,OR(ZAŁ7a!AH11&gt;0,ZAŁ7a!AH12&gt;0,ZAŁ7a!AH13&gt;0,ZAŁ7a!AH14&gt;0,ZAŁ7a!AH15&gt;0,ZAŁ7a!AH16&gt;0,ZAŁ7a!AH17&gt;0,ZAŁ7a!AH19&gt;0)),"BŁĄD"," ")</f>
        <v xml:space="preserve"> </v>
      </c>
      <c r="AI24" s="671" t="str">
        <f>IF(AND(AI7&gt;ZAŁ6!$C8,OR(ZAŁ7a!AI11&gt;0,ZAŁ7a!AI12&gt;0,ZAŁ7a!AI13&gt;0,ZAŁ7a!AI14&gt;0,ZAŁ7a!AI15&gt;0,ZAŁ7a!AI16&gt;0,ZAŁ7a!AI17&gt;0,ZAŁ7a!AI19&gt;0)),"BŁĄD"," ")</f>
        <v xml:space="preserve"> </v>
      </c>
      <c r="AJ24" s="671" t="str">
        <f>IF(AND(AJ7&gt;ZAŁ6!$C8,OR(ZAŁ7a!AJ11&gt;0,ZAŁ7a!AJ12&gt;0,ZAŁ7a!AJ13&gt;0,ZAŁ7a!AJ14&gt;0,ZAŁ7a!AJ15&gt;0,ZAŁ7a!AJ16&gt;0,ZAŁ7a!AJ17&gt;0,ZAŁ7a!AJ19&gt;0)),"BŁĄD"," ")</f>
        <v xml:space="preserve"> </v>
      </c>
      <c r="AK24" s="671" t="str">
        <f>IF(AND(AK7&gt;ZAŁ6!$C8,OR(ZAŁ7a!AK11&gt;0,ZAŁ7a!AK12&gt;0,ZAŁ7a!AK13&gt;0,ZAŁ7a!AK14&gt;0,ZAŁ7a!AK15&gt;0,ZAŁ7a!AK16&gt;0,ZAŁ7a!AK17&gt;0,ZAŁ7a!AK19&gt;0)),"BŁĄD"," ")</f>
        <v xml:space="preserve"> </v>
      </c>
      <c r="AL24" s="671" t="str">
        <f>IF(AND(AL7&gt;ZAŁ6!$C8,OR(ZAŁ7a!AL11&gt;0,ZAŁ7a!AL12&gt;0,ZAŁ7a!AL13&gt;0,ZAŁ7a!AL14&gt;0,ZAŁ7a!AL15&gt;0,ZAŁ7a!AL16&gt;0,ZAŁ7a!AL17&gt;0,ZAŁ7a!AL19&gt;0)),"BŁĄD"," ")</f>
        <v xml:space="preserve"> </v>
      </c>
      <c r="AM24" s="671" t="str">
        <f>IF(AND(AM7&gt;ZAŁ6!$C8,OR(ZAŁ7a!AM11&gt;0,ZAŁ7a!AM12&gt;0,ZAŁ7a!AM13&gt;0,ZAŁ7a!AM14&gt;0,ZAŁ7a!AM15&gt;0,ZAŁ7a!AM16&gt;0,ZAŁ7a!AM17&gt;0,ZAŁ7a!AM19&gt;0)),"BŁĄD"," ")</f>
        <v xml:space="preserve"> </v>
      </c>
      <c r="AN24" s="671" t="str">
        <f>IF(AND(AN7&gt;ZAŁ6!$C8,OR(ZAŁ7a!AN11&gt;0,ZAŁ7a!AN12&gt;0,ZAŁ7a!AN13&gt;0,ZAŁ7a!AN14&gt;0,ZAŁ7a!AN15&gt;0,ZAŁ7a!AN16&gt;0,ZAŁ7a!AN17&gt;0,ZAŁ7a!AN19&gt;0)),"BŁĄD"," ")</f>
        <v xml:space="preserve"> </v>
      </c>
      <c r="AO24" s="671" t="str">
        <f>IF(AND(AO7&gt;ZAŁ6!$C8,OR(ZAŁ7a!AO11&gt;0,ZAŁ7a!AO12&gt;0,ZAŁ7a!AO13&gt;0,ZAŁ7a!AO14&gt;0,ZAŁ7a!AO15&gt;0,ZAŁ7a!AO16&gt;0,ZAŁ7a!AO17&gt;0,ZAŁ7a!AO19&gt;0)),"BŁĄD"," ")</f>
        <v xml:space="preserve"> </v>
      </c>
      <c r="AP24" s="672" t="str">
        <f>IF(AND(AP7&gt;ZAŁ6!$C8,OR(ZAŁ7a!AP11&gt;0,ZAŁ7a!AP12&gt;0,ZAŁ7a!AP13&gt;0,ZAŁ7a!AP14&gt;0,ZAŁ7a!AP15&gt;0,ZAŁ7a!AP16&gt;0,ZAŁ7a!AP17&gt;0,ZAŁ7a!AP19&gt;0)),"BŁĄD"," ")</f>
        <v xml:space="preserve"> </v>
      </c>
    </row>
    <row r="25" spans="1:42" ht="55.5" customHeight="1" x14ac:dyDescent="0.25">
      <c r="A25" s="65"/>
      <c r="B25" s="673" t="s">
        <v>244</v>
      </c>
      <c r="C25" s="487" t="s">
        <v>505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528"/>
    </row>
    <row r="26" spans="1:42" x14ac:dyDescent="0.25">
      <c r="A26" s="65"/>
      <c r="B26" s="673" t="s">
        <v>245</v>
      </c>
      <c r="C26" s="404" t="s">
        <v>333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528"/>
    </row>
    <row r="27" spans="1:42" x14ac:dyDescent="0.25">
      <c r="A27" s="65"/>
      <c r="B27" s="673" t="s">
        <v>246</v>
      </c>
      <c r="C27" s="404" t="s">
        <v>327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528"/>
    </row>
    <row r="28" spans="1:42" x14ac:dyDescent="0.25">
      <c r="B28" s="673" t="s">
        <v>247</v>
      </c>
      <c r="C28" s="404" t="s">
        <v>328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528"/>
    </row>
    <row r="29" spans="1:42" x14ac:dyDescent="0.25">
      <c r="B29" s="673" t="s">
        <v>322</v>
      </c>
      <c r="C29" s="404" t="s">
        <v>334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528"/>
    </row>
    <row r="30" spans="1:42" x14ac:dyDescent="0.25">
      <c r="B30" s="673" t="s">
        <v>330</v>
      </c>
      <c r="C30" s="404" t="s">
        <v>335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528"/>
    </row>
    <row r="31" spans="1:42" x14ac:dyDescent="0.25">
      <c r="B31" s="673"/>
      <c r="C31" s="27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528"/>
    </row>
    <row r="32" spans="1:42" x14ac:dyDescent="0.25">
      <c r="B32" s="520"/>
      <c r="C32" s="65"/>
      <c r="D32" s="65"/>
      <c r="E32" s="694"/>
      <c r="F32" s="694"/>
      <c r="G32" s="694"/>
      <c r="H32" s="694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528"/>
    </row>
    <row r="33" spans="2:42" x14ac:dyDescent="0.25">
      <c r="B33" s="520"/>
      <c r="C33" s="639"/>
      <c r="D33" s="639"/>
      <c r="E33" s="65"/>
      <c r="F33" s="65"/>
      <c r="G33" s="674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528"/>
    </row>
    <row r="34" spans="2:42" x14ac:dyDescent="0.25">
      <c r="B34" s="520"/>
      <c r="C34" s="541" t="s">
        <v>163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528"/>
    </row>
    <row r="35" spans="2:42" x14ac:dyDescent="0.25">
      <c r="B35" s="520"/>
      <c r="C35" s="647" t="s">
        <v>164</v>
      </c>
      <c r="D35" s="541" t="s">
        <v>165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528"/>
    </row>
    <row r="36" spans="2:42" ht="90" x14ac:dyDescent="0.25">
      <c r="B36" s="520"/>
      <c r="C36" s="65"/>
      <c r="D36" s="675" t="s">
        <v>166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528"/>
    </row>
    <row r="37" spans="2:42" x14ac:dyDescent="0.25">
      <c r="B37" s="52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528"/>
    </row>
    <row r="38" spans="2:42" x14ac:dyDescent="0.25">
      <c r="B38" s="520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528"/>
    </row>
    <row r="39" spans="2:42" x14ac:dyDescent="0.25">
      <c r="B39" s="520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528"/>
    </row>
    <row r="40" spans="2:42" x14ac:dyDescent="0.25">
      <c r="B40" s="520"/>
      <c r="C40" s="65"/>
      <c r="D40" s="541" t="s">
        <v>165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528"/>
    </row>
    <row r="41" spans="2:42" ht="76.5" customHeight="1" thickBot="1" x14ac:dyDescent="0.3">
      <c r="B41" s="551"/>
      <c r="C41" s="552"/>
      <c r="D41" s="695" t="s">
        <v>166</v>
      </c>
      <c r="E41" s="552"/>
      <c r="F41" s="552"/>
      <c r="G41" s="552"/>
      <c r="H41" s="552"/>
      <c r="I41" s="552"/>
      <c r="J41" s="552"/>
      <c r="K41" s="552"/>
      <c r="L41" s="552"/>
      <c r="M41" s="552"/>
      <c r="N41" s="552"/>
      <c r="O41" s="552"/>
      <c r="P41" s="552"/>
      <c r="Q41" s="552"/>
      <c r="R41" s="552"/>
      <c r="S41" s="552"/>
      <c r="T41" s="552"/>
      <c r="U41" s="552"/>
      <c r="V41" s="552"/>
      <c r="W41" s="552"/>
      <c r="X41" s="552"/>
      <c r="Y41" s="552"/>
      <c r="Z41" s="552"/>
      <c r="AA41" s="552"/>
      <c r="AB41" s="552"/>
      <c r="AC41" s="552"/>
      <c r="AD41" s="552"/>
      <c r="AE41" s="552"/>
      <c r="AF41" s="552"/>
      <c r="AG41" s="552"/>
      <c r="AH41" s="552"/>
      <c r="AI41" s="552"/>
      <c r="AJ41" s="552"/>
      <c r="AK41" s="552"/>
      <c r="AL41" s="552"/>
      <c r="AM41" s="552"/>
      <c r="AN41" s="552"/>
      <c r="AO41" s="552"/>
      <c r="AP41" s="554"/>
    </row>
    <row r="42" spans="2:42" ht="15.75" thickTop="1" x14ac:dyDescent="0.25"/>
    <row r="46" spans="2:42" x14ac:dyDescent="0.25">
      <c r="D46" s="49" t="s">
        <v>165</v>
      </c>
    </row>
    <row r="47" spans="2:42" ht="90" x14ac:dyDescent="0.25">
      <c r="D47" s="67" t="s">
        <v>166</v>
      </c>
    </row>
  </sheetData>
  <sheetProtection algorithmName="SHA-512" hashValue="0X2vy8YAsjHdSYOJ82zxsag+8Vh5+++cGu2rLR2Bj3X11RyOg/tmtPLGocMCB7eana2+dyKktiXeg9q1Ir34lQ==" saltValue="74JUx2IlGQ2vD2OnJj0L6A==" spinCount="100000" sheet="1" objects="1" scenarios="1"/>
  <pageMargins left="0.25" right="0.25" top="0.75" bottom="0.75" header="0.3" footer="0.3"/>
  <pageSetup paperSize="9" scale="1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69AC155-C946-4F4B-90C2-DE1DA75C328C}">
            <xm:f>F$7&gt;ZAŁ6!$C$15</xm:f>
            <x14:dxf>
              <fill>
                <patternFill patternType="darkUp">
                  <fgColor auto="1"/>
                  <bgColor theme="4" tint="-0.499984740745262"/>
                </patternFill>
              </fill>
            </x14:dxf>
          </x14:cfRule>
          <xm:sqref>F7:AP23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37"/>
  <sheetViews>
    <sheetView zoomScale="70" zoomScaleNormal="70" workbookViewId="0">
      <pane xSplit="4" ySplit="6" topLeftCell="E7" activePane="bottomRight" state="frozen"/>
      <selection activeCell="D12" sqref="D12"/>
      <selection pane="topRight" activeCell="D12" sqref="D12"/>
      <selection pane="bottomLeft" activeCell="D12" sqref="D12"/>
      <selection pane="bottomRight" activeCell="E7" sqref="E7"/>
    </sheetView>
  </sheetViews>
  <sheetFormatPr defaultColWidth="8.85546875" defaultRowHeight="15" x14ac:dyDescent="0.25"/>
  <cols>
    <col min="1" max="1" width="1.85546875" customWidth="1"/>
    <col min="2" max="2" width="5.28515625" customWidth="1"/>
    <col min="3" max="3" width="93.42578125" customWidth="1"/>
    <col min="4" max="4" width="14.85546875" customWidth="1"/>
    <col min="5" max="5" width="14.140625" customWidth="1"/>
    <col min="6" max="6" width="13.140625" bestFit="1" customWidth="1"/>
    <col min="7" max="8" width="14" customWidth="1"/>
    <col min="9" max="9" width="13.140625" customWidth="1"/>
    <col min="10" max="10" width="13.5703125" customWidth="1"/>
    <col min="11" max="11" width="13.85546875" customWidth="1"/>
    <col min="12" max="12" width="14.140625" customWidth="1"/>
    <col min="13" max="13" width="13.5703125" customWidth="1"/>
    <col min="14" max="14" width="13.7109375" customWidth="1"/>
    <col min="15" max="15" width="13.85546875" customWidth="1"/>
    <col min="16" max="16" width="13" customWidth="1"/>
    <col min="17" max="17" width="13.5703125" customWidth="1"/>
    <col min="18" max="18" width="13" customWidth="1"/>
    <col min="19" max="19" width="13.5703125" customWidth="1"/>
    <col min="20" max="20" width="13.42578125" customWidth="1"/>
    <col min="21" max="30" width="11.5703125" bestFit="1" customWidth="1"/>
  </cols>
  <sheetData>
    <row r="1" spans="1:30" ht="5.25" customHeight="1" thickBot="1" x14ac:dyDescent="0.3"/>
    <row r="2" spans="1:30" s="32" customFormat="1" ht="19.5" thickTop="1" x14ac:dyDescent="0.25">
      <c r="B2" s="624" t="s">
        <v>0</v>
      </c>
      <c r="C2" s="625"/>
      <c r="D2" s="709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615"/>
    </row>
    <row r="3" spans="1:30" s="32" customFormat="1" ht="15.75" x14ac:dyDescent="0.25">
      <c r="B3" s="626" t="s">
        <v>305</v>
      </c>
      <c r="C3" s="556"/>
      <c r="D3" s="283"/>
      <c r="E3" s="283"/>
      <c r="F3" s="710">
        <f>EDATE(MAX(ZAŁ7a!F8:AP8),12)</f>
        <v>44012</v>
      </c>
      <c r="G3" s="710">
        <f>EDATE(F3,12)</f>
        <v>44377</v>
      </c>
      <c r="H3" s="710">
        <f t="shared" ref="H3:AD3" si="0">EDATE(G3,12)</f>
        <v>44742</v>
      </c>
      <c r="I3" s="710">
        <f t="shared" si="0"/>
        <v>45107</v>
      </c>
      <c r="J3" s="710">
        <f t="shared" si="0"/>
        <v>45473</v>
      </c>
      <c r="K3" s="710">
        <f t="shared" si="0"/>
        <v>45838</v>
      </c>
      <c r="L3" s="710">
        <f t="shared" si="0"/>
        <v>46203</v>
      </c>
      <c r="M3" s="710">
        <f t="shared" si="0"/>
        <v>46568</v>
      </c>
      <c r="N3" s="710">
        <f t="shared" si="0"/>
        <v>46934</v>
      </c>
      <c r="O3" s="710">
        <f t="shared" si="0"/>
        <v>47299</v>
      </c>
      <c r="P3" s="710">
        <f t="shared" si="0"/>
        <v>47664</v>
      </c>
      <c r="Q3" s="710">
        <f t="shared" si="0"/>
        <v>48029</v>
      </c>
      <c r="R3" s="710">
        <f t="shared" si="0"/>
        <v>48395</v>
      </c>
      <c r="S3" s="710">
        <f t="shared" si="0"/>
        <v>48760</v>
      </c>
      <c r="T3" s="710">
        <f t="shared" si="0"/>
        <v>49125</v>
      </c>
      <c r="U3" s="710">
        <f t="shared" si="0"/>
        <v>49490</v>
      </c>
      <c r="V3" s="710">
        <f t="shared" si="0"/>
        <v>49856</v>
      </c>
      <c r="W3" s="710">
        <f t="shared" si="0"/>
        <v>50221</v>
      </c>
      <c r="X3" s="710">
        <f t="shared" si="0"/>
        <v>50586</v>
      </c>
      <c r="Y3" s="710">
        <f t="shared" si="0"/>
        <v>50951</v>
      </c>
      <c r="Z3" s="710">
        <f t="shared" si="0"/>
        <v>51317</v>
      </c>
      <c r="AA3" s="710">
        <f t="shared" si="0"/>
        <v>51682</v>
      </c>
      <c r="AB3" s="710">
        <f t="shared" si="0"/>
        <v>52047</v>
      </c>
      <c r="AC3" s="710">
        <f t="shared" si="0"/>
        <v>52412</v>
      </c>
      <c r="AD3" s="711">
        <f t="shared" si="0"/>
        <v>52778</v>
      </c>
    </row>
    <row r="4" spans="1:30" ht="35.25" customHeight="1" x14ac:dyDescent="0.25">
      <c r="B4" s="651" t="s">
        <v>294</v>
      </c>
      <c r="C4" s="652"/>
      <c r="D4" s="652"/>
      <c r="E4" s="652"/>
      <c r="F4" s="653"/>
      <c r="G4" s="653"/>
      <c r="H4" s="653"/>
      <c r="I4" s="653"/>
      <c r="J4" s="653"/>
      <c r="K4" s="653"/>
      <c r="L4" s="653"/>
      <c r="M4" s="653"/>
      <c r="N4" s="653"/>
      <c r="O4" s="653"/>
      <c r="P4" s="653"/>
      <c r="Q4" s="653"/>
      <c r="R4" s="653"/>
      <c r="S4" s="653"/>
      <c r="T4" s="653"/>
      <c r="U4" s="653"/>
      <c r="V4" s="653"/>
      <c r="W4" s="653"/>
      <c r="X4" s="653"/>
      <c r="Y4" s="653"/>
      <c r="Z4" s="653"/>
      <c r="AA4" s="653"/>
      <c r="AB4" s="653"/>
      <c r="AC4" s="653"/>
      <c r="AD4" s="654"/>
    </row>
    <row r="5" spans="1:30" ht="19.5" customHeight="1" x14ac:dyDescent="0.25">
      <c r="B5" s="520"/>
      <c r="C5" s="65"/>
      <c r="D5" s="65"/>
      <c r="E5" s="65"/>
      <c r="F5" s="266"/>
      <c r="G5" s="300" t="s">
        <v>240</v>
      </c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712"/>
    </row>
    <row r="6" spans="1:30" ht="45" x14ac:dyDescent="0.25">
      <c r="B6" s="520"/>
      <c r="C6" s="655"/>
      <c r="D6" s="655"/>
      <c r="E6" s="677" t="s">
        <v>627</v>
      </c>
      <c r="F6" s="264">
        <v>1</v>
      </c>
      <c r="G6" s="265">
        <v>2</v>
      </c>
      <c r="H6" s="264">
        <v>3</v>
      </c>
      <c r="I6" s="265">
        <v>4</v>
      </c>
      <c r="J6" s="264">
        <v>5</v>
      </c>
      <c r="K6" s="265">
        <v>6</v>
      </c>
      <c r="L6" s="264">
        <v>7</v>
      </c>
      <c r="M6" s="265">
        <v>8</v>
      </c>
      <c r="N6" s="264">
        <v>9</v>
      </c>
      <c r="O6" s="265">
        <v>10</v>
      </c>
      <c r="P6" s="264">
        <v>11</v>
      </c>
      <c r="Q6" s="265">
        <v>12</v>
      </c>
      <c r="R6" s="264">
        <v>13</v>
      </c>
      <c r="S6" s="265">
        <v>14</v>
      </c>
      <c r="T6" s="264">
        <v>15</v>
      </c>
      <c r="U6" s="265">
        <v>16</v>
      </c>
      <c r="V6" s="264">
        <v>17</v>
      </c>
      <c r="W6" s="265">
        <v>18</v>
      </c>
      <c r="X6" s="264">
        <v>19</v>
      </c>
      <c r="Y6" s="265">
        <v>20</v>
      </c>
      <c r="Z6" s="264">
        <v>21</v>
      </c>
      <c r="AA6" s="265">
        <v>22</v>
      </c>
      <c r="AB6" s="264">
        <v>23</v>
      </c>
      <c r="AC6" s="265">
        <v>24</v>
      </c>
      <c r="AD6" s="713">
        <v>25</v>
      </c>
    </row>
    <row r="7" spans="1:30" ht="53.25" customHeight="1" x14ac:dyDescent="0.25">
      <c r="B7" s="520"/>
      <c r="C7" s="657"/>
      <c r="D7" s="660"/>
      <c r="E7" s="679" t="s">
        <v>628</v>
      </c>
      <c r="F7" s="680">
        <f>ZAŁ7b!F7</f>
        <v>44012</v>
      </c>
      <c r="G7" s="680">
        <f>ZAŁ7b!G7</f>
        <v>44377</v>
      </c>
      <c r="H7" s="680">
        <f>ZAŁ7b!H7</f>
        <v>44742</v>
      </c>
      <c r="I7" s="680">
        <f>ZAŁ7b!I7</f>
        <v>45107</v>
      </c>
      <c r="J7" s="680">
        <f>ZAŁ7b!J7</f>
        <v>45473</v>
      </c>
      <c r="K7" s="680">
        <f>ZAŁ7b!K7</f>
        <v>45838</v>
      </c>
      <c r="L7" s="680">
        <f>ZAŁ7b!L7</f>
        <v>46203</v>
      </c>
      <c r="M7" s="680">
        <f>ZAŁ7b!M7</f>
        <v>46568</v>
      </c>
      <c r="N7" s="680">
        <f>ZAŁ7b!N7</f>
        <v>46934</v>
      </c>
      <c r="O7" s="680">
        <f>ZAŁ7b!O7</f>
        <v>47299</v>
      </c>
      <c r="P7" s="680">
        <f>ZAŁ7b!P7</f>
        <v>47664</v>
      </c>
      <c r="Q7" s="680">
        <f>ZAŁ7b!Q7</f>
        <v>48029</v>
      </c>
      <c r="R7" s="680">
        <f>ZAŁ7b!R7</f>
        <v>48395</v>
      </c>
      <c r="S7" s="680">
        <f>ZAŁ7b!S7</f>
        <v>48760</v>
      </c>
      <c r="T7" s="680">
        <f>ZAŁ7b!T7</f>
        <v>49125</v>
      </c>
      <c r="U7" s="680">
        <f>ZAŁ7b!U7</f>
        <v>49490</v>
      </c>
      <c r="V7" s="680">
        <f>ZAŁ7b!V7</f>
        <v>49856</v>
      </c>
      <c r="W7" s="680">
        <f>ZAŁ7b!W7</f>
        <v>50221</v>
      </c>
      <c r="X7" s="680">
        <f>ZAŁ7b!X7</f>
        <v>50586</v>
      </c>
      <c r="Y7" s="680">
        <f>ZAŁ7b!Y7</f>
        <v>50951</v>
      </c>
      <c r="Z7" s="680">
        <f>ZAŁ7b!Z7</f>
        <v>51317</v>
      </c>
      <c r="AA7" s="680">
        <f>ZAŁ7b!AA7</f>
        <v>51682</v>
      </c>
      <c r="AB7" s="680">
        <f>ZAŁ7b!AB7</f>
        <v>52047</v>
      </c>
      <c r="AC7" s="680">
        <f>ZAŁ7b!AC7</f>
        <v>52412</v>
      </c>
      <c r="AD7" s="681">
        <f>ZAŁ7b!AD7</f>
        <v>52778</v>
      </c>
    </row>
    <row r="8" spans="1:30" ht="15.75" thickBot="1" x14ac:dyDescent="0.3">
      <c r="B8" s="520"/>
      <c r="C8" s="657"/>
      <c r="D8" s="660" t="s">
        <v>242</v>
      </c>
      <c r="E8" s="65"/>
      <c r="F8" s="661" t="s">
        <v>413</v>
      </c>
      <c r="G8" s="661" t="s">
        <v>413</v>
      </c>
      <c r="H8" s="661" t="s">
        <v>413</v>
      </c>
      <c r="I8" s="661" t="s">
        <v>413</v>
      </c>
      <c r="J8" s="661" t="s">
        <v>413</v>
      </c>
      <c r="K8" s="661" t="s">
        <v>413</v>
      </c>
      <c r="L8" s="661" t="s">
        <v>413</v>
      </c>
      <c r="M8" s="661" t="s">
        <v>413</v>
      </c>
      <c r="N8" s="661" t="s">
        <v>275</v>
      </c>
      <c r="O8" s="661" t="s">
        <v>413</v>
      </c>
      <c r="P8" s="661" t="s">
        <v>413</v>
      </c>
      <c r="Q8" s="661" t="s">
        <v>413</v>
      </c>
      <c r="R8" s="661" t="s">
        <v>413</v>
      </c>
      <c r="S8" s="661" t="s">
        <v>413</v>
      </c>
      <c r="T8" s="661" t="s">
        <v>413</v>
      </c>
      <c r="U8" s="661" t="s">
        <v>413</v>
      </c>
      <c r="V8" s="661" t="s">
        <v>413</v>
      </c>
      <c r="W8" s="661" t="s">
        <v>413</v>
      </c>
      <c r="X8" s="661" t="s">
        <v>413</v>
      </c>
      <c r="Y8" s="661" t="s">
        <v>413</v>
      </c>
      <c r="Z8" s="661" t="s">
        <v>413</v>
      </c>
      <c r="AA8" s="661" t="s">
        <v>413</v>
      </c>
      <c r="AB8" s="661" t="s">
        <v>413</v>
      </c>
      <c r="AC8" s="661" t="s">
        <v>413</v>
      </c>
      <c r="AD8" s="682" t="s">
        <v>413</v>
      </c>
    </row>
    <row r="9" spans="1:30" ht="15.75" thickBot="1" x14ac:dyDescent="0.3">
      <c r="A9" s="65"/>
      <c r="B9" s="714">
        <v>1</v>
      </c>
      <c r="C9" s="299" t="s">
        <v>249</v>
      </c>
      <c r="D9" s="426">
        <f>SUM(F9:AD9)</f>
        <v>0</v>
      </c>
      <c r="E9" s="277" t="str">
        <f>IF(D9&lt;&gt;ZAŁ8!D11+ZAŁ8!D12+ZAŁ8!D13,"BŁĄD"," ")</f>
        <v xml:space="preserve"> </v>
      </c>
      <c r="F9" s="837"/>
      <c r="G9" s="837"/>
      <c r="H9" s="837"/>
      <c r="I9" s="837"/>
      <c r="J9" s="837"/>
      <c r="K9" s="837"/>
      <c r="L9" s="837"/>
      <c r="M9" s="837"/>
      <c r="N9" s="837"/>
      <c r="O9" s="837"/>
      <c r="P9" s="837"/>
      <c r="Q9" s="837"/>
      <c r="R9" s="837"/>
      <c r="S9" s="837"/>
      <c r="T9" s="837"/>
      <c r="U9" s="837"/>
      <c r="V9" s="837"/>
      <c r="W9" s="837"/>
      <c r="X9" s="837"/>
      <c r="Y9" s="837"/>
      <c r="Z9" s="837"/>
      <c r="AA9" s="837"/>
      <c r="AB9" s="837"/>
      <c r="AC9" s="837"/>
      <c r="AD9" s="840"/>
    </row>
    <row r="10" spans="1:30" ht="30.75" thickBot="1" x14ac:dyDescent="0.3">
      <c r="A10" s="65"/>
      <c r="B10" s="714">
        <v>2</v>
      </c>
      <c r="C10" s="490" t="s">
        <v>506</v>
      </c>
      <c r="D10" s="426">
        <f>SUM(F10:AD10)</f>
        <v>0</v>
      </c>
      <c r="E10" s="277" t="str">
        <f>IF(D10&lt;&gt;ZAŁ8!D12+ZAŁ8!D9,"BŁĄD"," ")</f>
        <v xml:space="preserve"> </v>
      </c>
      <c r="F10" s="837"/>
      <c r="G10" s="837"/>
      <c r="H10" s="837"/>
      <c r="I10" s="837"/>
      <c r="J10" s="837"/>
      <c r="K10" s="837"/>
      <c r="L10" s="837"/>
      <c r="M10" s="837"/>
      <c r="N10" s="837"/>
      <c r="O10" s="837"/>
      <c r="P10" s="837"/>
      <c r="Q10" s="837"/>
      <c r="R10" s="837"/>
      <c r="S10" s="837"/>
      <c r="T10" s="837"/>
      <c r="U10" s="837"/>
      <c r="V10" s="837"/>
      <c r="W10" s="837"/>
      <c r="X10" s="837"/>
      <c r="Y10" s="837"/>
      <c r="Z10" s="837"/>
      <c r="AA10" s="837"/>
      <c r="AB10" s="837"/>
      <c r="AC10" s="837"/>
      <c r="AD10" s="840"/>
    </row>
    <row r="11" spans="1:30" ht="30.75" thickBot="1" x14ac:dyDescent="0.3">
      <c r="A11" s="65"/>
      <c r="B11" s="715">
        <v>3</v>
      </c>
      <c r="C11" s="313" t="s">
        <v>287</v>
      </c>
      <c r="D11" s="439">
        <f>SUM(F11:AD11)</f>
        <v>0</v>
      </c>
      <c r="E11" s="65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29"/>
      <c r="Y11" s="829"/>
      <c r="Z11" s="829"/>
      <c r="AA11" s="829"/>
      <c r="AB11" s="829"/>
      <c r="AC11" s="829"/>
      <c r="AD11" s="830"/>
    </row>
    <row r="12" spans="1:30" ht="15.75" thickBot="1" x14ac:dyDescent="0.3">
      <c r="B12" s="714">
        <v>4</v>
      </c>
      <c r="C12" s="313" t="s">
        <v>288</v>
      </c>
      <c r="D12" s="426">
        <f>SUM(F12:AD12)</f>
        <v>0</v>
      </c>
      <c r="E12" s="65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7"/>
      <c r="AC12" s="837"/>
      <c r="AD12" s="840"/>
    </row>
    <row r="13" spans="1:30" x14ac:dyDescent="0.25">
      <c r="B13" s="569"/>
      <c r="C13" s="269" t="s">
        <v>404</v>
      </c>
      <c r="D13" s="440">
        <f>SUM(F13:AD13)</f>
        <v>0</v>
      </c>
      <c r="E13" s="262"/>
      <c r="F13" s="440">
        <f>F11+F12</f>
        <v>0</v>
      </c>
      <c r="G13" s="440">
        <f t="shared" ref="G13:AD13" si="1">G11+G12</f>
        <v>0</v>
      </c>
      <c r="H13" s="440">
        <f t="shared" si="1"/>
        <v>0</v>
      </c>
      <c r="I13" s="440">
        <f t="shared" si="1"/>
        <v>0</v>
      </c>
      <c r="J13" s="440">
        <f t="shared" si="1"/>
        <v>0</v>
      </c>
      <c r="K13" s="440">
        <f t="shared" si="1"/>
        <v>0</v>
      </c>
      <c r="L13" s="440">
        <f t="shared" si="1"/>
        <v>0</v>
      </c>
      <c r="M13" s="440">
        <f t="shared" si="1"/>
        <v>0</v>
      </c>
      <c r="N13" s="440">
        <f t="shared" si="1"/>
        <v>0</v>
      </c>
      <c r="O13" s="440">
        <f t="shared" si="1"/>
        <v>0</v>
      </c>
      <c r="P13" s="440">
        <f t="shared" si="1"/>
        <v>0</v>
      </c>
      <c r="Q13" s="440">
        <f t="shared" si="1"/>
        <v>0</v>
      </c>
      <c r="R13" s="440">
        <f t="shared" si="1"/>
        <v>0</v>
      </c>
      <c r="S13" s="440">
        <f t="shared" si="1"/>
        <v>0</v>
      </c>
      <c r="T13" s="440">
        <f t="shared" si="1"/>
        <v>0</v>
      </c>
      <c r="U13" s="440">
        <f t="shared" si="1"/>
        <v>0</v>
      </c>
      <c r="V13" s="440">
        <f t="shared" si="1"/>
        <v>0</v>
      </c>
      <c r="W13" s="440">
        <f t="shared" si="1"/>
        <v>0</v>
      </c>
      <c r="X13" s="440">
        <f t="shared" si="1"/>
        <v>0</v>
      </c>
      <c r="Y13" s="440">
        <f t="shared" si="1"/>
        <v>0</v>
      </c>
      <c r="Z13" s="440">
        <f t="shared" si="1"/>
        <v>0</v>
      </c>
      <c r="AA13" s="440">
        <f t="shared" si="1"/>
        <v>0</v>
      </c>
      <c r="AB13" s="440">
        <f t="shared" si="1"/>
        <v>0</v>
      </c>
      <c r="AC13" s="440">
        <f t="shared" si="1"/>
        <v>0</v>
      </c>
      <c r="AD13" s="706">
        <f t="shared" si="1"/>
        <v>0</v>
      </c>
    </row>
    <row r="14" spans="1:30" x14ac:dyDescent="0.25">
      <c r="B14" s="569"/>
      <c r="C14" s="269"/>
      <c r="D14" s="308"/>
      <c r="E14" s="262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685"/>
    </row>
    <row r="15" spans="1:30" x14ac:dyDescent="0.25">
      <c r="B15" s="520"/>
      <c r="C15" s="402" t="s">
        <v>405</v>
      </c>
      <c r="D15" s="260"/>
      <c r="E15" s="65"/>
      <c r="F15" s="686"/>
      <c r="G15" s="687" t="e">
        <f>G13/F13-1</f>
        <v>#DIV/0!</v>
      </c>
      <c r="H15" s="687" t="e">
        <f t="shared" ref="H15:AD15" si="2">H13/G13-1</f>
        <v>#DIV/0!</v>
      </c>
      <c r="I15" s="687" t="e">
        <f t="shared" si="2"/>
        <v>#DIV/0!</v>
      </c>
      <c r="J15" s="687" t="e">
        <f t="shared" si="2"/>
        <v>#DIV/0!</v>
      </c>
      <c r="K15" s="687" t="e">
        <f t="shared" si="2"/>
        <v>#DIV/0!</v>
      </c>
      <c r="L15" s="687" t="e">
        <f t="shared" si="2"/>
        <v>#DIV/0!</v>
      </c>
      <c r="M15" s="687" t="e">
        <f t="shared" si="2"/>
        <v>#DIV/0!</v>
      </c>
      <c r="N15" s="687" t="e">
        <f t="shared" si="2"/>
        <v>#DIV/0!</v>
      </c>
      <c r="O15" s="687" t="e">
        <f t="shared" si="2"/>
        <v>#DIV/0!</v>
      </c>
      <c r="P15" s="687" t="e">
        <f t="shared" si="2"/>
        <v>#DIV/0!</v>
      </c>
      <c r="Q15" s="687" t="e">
        <f t="shared" si="2"/>
        <v>#DIV/0!</v>
      </c>
      <c r="R15" s="687" t="e">
        <f t="shared" si="2"/>
        <v>#DIV/0!</v>
      </c>
      <c r="S15" s="687" t="e">
        <f t="shared" si="2"/>
        <v>#DIV/0!</v>
      </c>
      <c r="T15" s="687" t="e">
        <f t="shared" si="2"/>
        <v>#DIV/0!</v>
      </c>
      <c r="U15" s="687" t="e">
        <f t="shared" si="2"/>
        <v>#DIV/0!</v>
      </c>
      <c r="V15" s="687" t="e">
        <f t="shared" si="2"/>
        <v>#DIV/0!</v>
      </c>
      <c r="W15" s="687" t="e">
        <f t="shared" si="2"/>
        <v>#DIV/0!</v>
      </c>
      <c r="X15" s="687" t="e">
        <f t="shared" si="2"/>
        <v>#DIV/0!</v>
      </c>
      <c r="Y15" s="687" t="e">
        <f t="shared" si="2"/>
        <v>#DIV/0!</v>
      </c>
      <c r="Z15" s="687" t="e">
        <f t="shared" si="2"/>
        <v>#DIV/0!</v>
      </c>
      <c r="AA15" s="687" t="e">
        <f t="shared" si="2"/>
        <v>#DIV/0!</v>
      </c>
      <c r="AB15" s="687" t="e">
        <f t="shared" si="2"/>
        <v>#DIV/0!</v>
      </c>
      <c r="AC15" s="687" t="e">
        <f t="shared" si="2"/>
        <v>#DIV/0!</v>
      </c>
      <c r="AD15" s="688" t="e">
        <f t="shared" si="2"/>
        <v>#DIV/0!</v>
      </c>
    </row>
    <row r="16" spans="1:30" ht="25.5" x14ac:dyDescent="0.25">
      <c r="B16" s="520"/>
      <c r="C16" s="402" t="s">
        <v>406</v>
      </c>
      <c r="D16" s="260"/>
      <c r="E16" s="65"/>
      <c r="F16" s="689">
        <f>ZAŁ19!F18+3%</f>
        <v>0.05</v>
      </c>
      <c r="G16" s="689">
        <f>ZAŁ19!G18+3%</f>
        <v>0.05</v>
      </c>
      <c r="H16" s="689">
        <f>ZAŁ19!H18+3%</f>
        <v>0.05</v>
      </c>
      <c r="I16" s="689">
        <f>ZAŁ19!I18+3%</f>
        <v>0.05</v>
      </c>
      <c r="J16" s="689">
        <f>ZAŁ19!J18+3%</f>
        <v>0.05</v>
      </c>
      <c r="K16" s="689">
        <f>ZAŁ19!K18+3%</f>
        <v>0.05</v>
      </c>
      <c r="L16" s="689">
        <f>ZAŁ19!L18+3%</f>
        <v>0.05</v>
      </c>
      <c r="M16" s="689">
        <f>ZAŁ19!M18+3%</f>
        <v>0.05</v>
      </c>
      <c r="N16" s="689">
        <f>ZAŁ19!N18+3%</f>
        <v>0.05</v>
      </c>
      <c r="O16" s="689">
        <f>ZAŁ19!O18+3%</f>
        <v>0.05</v>
      </c>
      <c r="P16" s="689">
        <f>ZAŁ19!P18+3%</f>
        <v>0.05</v>
      </c>
      <c r="Q16" s="689">
        <f>ZAŁ19!Q18+3%</f>
        <v>0.05</v>
      </c>
      <c r="R16" s="689">
        <f>ZAŁ19!R18+3%</f>
        <v>0.05</v>
      </c>
      <c r="S16" s="689">
        <f>ZAŁ19!S18+3%</f>
        <v>0.05</v>
      </c>
      <c r="T16" s="689">
        <f>ZAŁ19!T18+3%</f>
        <v>0.05</v>
      </c>
      <c r="U16" s="689">
        <f>ZAŁ19!U18+3%</f>
        <v>0.05</v>
      </c>
      <c r="V16" s="689">
        <f>ZAŁ19!V18+3%</f>
        <v>0.05</v>
      </c>
      <c r="W16" s="689">
        <f>ZAŁ19!W18+3%</f>
        <v>0.05</v>
      </c>
      <c r="X16" s="689">
        <f>ZAŁ19!X18+3%</f>
        <v>0.05</v>
      </c>
      <c r="Y16" s="689">
        <f>ZAŁ19!Y18+3%</f>
        <v>0.05</v>
      </c>
      <c r="Z16" s="689">
        <f>ZAŁ19!Z18+3%</f>
        <v>0.05</v>
      </c>
      <c r="AA16" s="689">
        <f>ZAŁ19!AA18+3%</f>
        <v>0.05</v>
      </c>
      <c r="AB16" s="689">
        <f>ZAŁ19!AB18+3%</f>
        <v>0.05</v>
      </c>
      <c r="AC16" s="689">
        <f>ZAŁ19!AC18+3%</f>
        <v>0.05</v>
      </c>
      <c r="AD16" s="690">
        <f>ZAŁ19!AD18+3%</f>
        <v>0.05</v>
      </c>
    </row>
    <row r="17" spans="2:30" x14ac:dyDescent="0.25">
      <c r="B17" s="520"/>
      <c r="C17" s="261"/>
      <c r="D17" s="260"/>
      <c r="E17" s="65"/>
      <c r="F17" s="260"/>
      <c r="G17" s="691" t="e">
        <f>IF(G15&gt;G16,"BŁĄD - limit przekroczony"," ")</f>
        <v>#DIV/0!</v>
      </c>
      <c r="H17" s="691" t="e">
        <f t="shared" ref="H17:AD17" si="3">IF(H15&gt;H16,"BŁĄD - limit przekroczony"," ")</f>
        <v>#DIV/0!</v>
      </c>
      <c r="I17" s="691" t="e">
        <f t="shared" si="3"/>
        <v>#DIV/0!</v>
      </c>
      <c r="J17" s="691" t="e">
        <f t="shared" si="3"/>
        <v>#DIV/0!</v>
      </c>
      <c r="K17" s="691" t="e">
        <f t="shared" si="3"/>
        <v>#DIV/0!</v>
      </c>
      <c r="L17" s="691" t="e">
        <f t="shared" si="3"/>
        <v>#DIV/0!</v>
      </c>
      <c r="M17" s="691" t="e">
        <f t="shared" si="3"/>
        <v>#DIV/0!</v>
      </c>
      <c r="N17" s="691" t="e">
        <f t="shared" si="3"/>
        <v>#DIV/0!</v>
      </c>
      <c r="O17" s="691" t="e">
        <f t="shared" si="3"/>
        <v>#DIV/0!</v>
      </c>
      <c r="P17" s="691" t="e">
        <f t="shared" si="3"/>
        <v>#DIV/0!</v>
      </c>
      <c r="Q17" s="691" t="e">
        <f t="shared" si="3"/>
        <v>#DIV/0!</v>
      </c>
      <c r="R17" s="691" t="e">
        <f t="shared" si="3"/>
        <v>#DIV/0!</v>
      </c>
      <c r="S17" s="691" t="e">
        <f t="shared" si="3"/>
        <v>#DIV/0!</v>
      </c>
      <c r="T17" s="691" t="e">
        <f t="shared" si="3"/>
        <v>#DIV/0!</v>
      </c>
      <c r="U17" s="691" t="e">
        <f t="shared" si="3"/>
        <v>#DIV/0!</v>
      </c>
      <c r="V17" s="691" t="e">
        <f t="shared" si="3"/>
        <v>#DIV/0!</v>
      </c>
      <c r="W17" s="691" t="e">
        <f t="shared" si="3"/>
        <v>#DIV/0!</v>
      </c>
      <c r="X17" s="691" t="e">
        <f t="shared" si="3"/>
        <v>#DIV/0!</v>
      </c>
      <c r="Y17" s="691" t="e">
        <f t="shared" si="3"/>
        <v>#DIV/0!</v>
      </c>
      <c r="Z17" s="691" t="e">
        <f t="shared" si="3"/>
        <v>#DIV/0!</v>
      </c>
      <c r="AA17" s="691" t="e">
        <f t="shared" si="3"/>
        <v>#DIV/0!</v>
      </c>
      <c r="AB17" s="691" t="e">
        <f t="shared" si="3"/>
        <v>#DIV/0!</v>
      </c>
      <c r="AC17" s="691" t="e">
        <f t="shared" si="3"/>
        <v>#DIV/0!</v>
      </c>
      <c r="AD17" s="692" t="e">
        <f t="shared" si="3"/>
        <v>#DIV/0!</v>
      </c>
    </row>
    <row r="18" spans="2:30" x14ac:dyDescent="0.25">
      <c r="B18" s="693" t="s">
        <v>184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28"/>
    </row>
    <row r="19" spans="2:30" x14ac:dyDescent="0.25">
      <c r="B19" s="670" t="s">
        <v>248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28"/>
    </row>
    <row r="20" spans="2:30" x14ac:dyDescent="0.25">
      <c r="B20" s="673" t="s">
        <v>336</v>
      </c>
      <c r="C20" s="462" t="s">
        <v>412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28"/>
    </row>
    <row r="21" spans="2:30" x14ac:dyDescent="0.25">
      <c r="B21" s="673" t="s">
        <v>337</v>
      </c>
      <c r="C21" s="404" t="s">
        <v>340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28"/>
    </row>
    <row r="22" spans="2:30" x14ac:dyDescent="0.25">
      <c r="B22" s="673" t="s">
        <v>469</v>
      </c>
      <c r="C22" s="499" t="s">
        <v>613</v>
      </c>
      <c r="D22" s="65"/>
      <c r="E22" s="65"/>
      <c r="F22" s="59"/>
      <c r="G22" s="59"/>
      <c r="H22" s="59"/>
      <c r="I22" s="59"/>
      <c r="J22" s="59"/>
      <c r="K22" s="59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28"/>
    </row>
    <row r="23" spans="2:30" x14ac:dyDescent="0.25">
      <c r="B23" s="673" t="s">
        <v>339</v>
      </c>
      <c r="C23" s="489" t="s">
        <v>507</v>
      </c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28"/>
    </row>
    <row r="24" spans="2:30" x14ac:dyDescent="0.25">
      <c r="B24" s="673"/>
      <c r="C24" s="276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28"/>
    </row>
    <row r="25" spans="2:30" x14ac:dyDescent="0.25">
      <c r="B25" s="520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28"/>
    </row>
    <row r="26" spans="2:30" x14ac:dyDescent="0.25">
      <c r="B26" s="520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28"/>
    </row>
    <row r="27" spans="2:30" x14ac:dyDescent="0.25">
      <c r="B27" s="520"/>
      <c r="C27" s="65"/>
      <c r="D27" s="65"/>
      <c r="E27" s="69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28"/>
    </row>
    <row r="28" spans="2:30" x14ac:dyDescent="0.25">
      <c r="B28" s="520"/>
      <c r="C28" s="639"/>
      <c r="D28" s="639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28"/>
    </row>
    <row r="29" spans="2:30" x14ac:dyDescent="0.25">
      <c r="B29" s="520"/>
      <c r="C29" s="541" t="s">
        <v>163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28"/>
    </row>
    <row r="30" spans="2:30" x14ac:dyDescent="0.25">
      <c r="B30" s="520"/>
      <c r="C30" s="647" t="s">
        <v>164</v>
      </c>
      <c r="D30" s="541" t="s">
        <v>165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28"/>
    </row>
    <row r="31" spans="2:30" ht="75" x14ac:dyDescent="0.25">
      <c r="B31" s="520"/>
      <c r="C31" s="65"/>
      <c r="D31" s="675" t="s">
        <v>166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28"/>
    </row>
    <row r="32" spans="2:30" x14ac:dyDescent="0.25">
      <c r="B32" s="520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28"/>
    </row>
    <row r="33" spans="2:30" x14ac:dyDescent="0.25">
      <c r="B33" s="520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28"/>
    </row>
    <row r="34" spans="2:30" x14ac:dyDescent="0.25">
      <c r="B34" s="520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28"/>
    </row>
    <row r="35" spans="2:30" x14ac:dyDescent="0.25">
      <c r="B35" s="520"/>
      <c r="C35" s="65"/>
      <c r="D35" s="541" t="s">
        <v>165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28"/>
    </row>
    <row r="36" spans="2:30" ht="75.75" thickBot="1" x14ac:dyDescent="0.3">
      <c r="B36" s="551"/>
      <c r="C36" s="552"/>
      <c r="D36" s="695" t="s">
        <v>166</v>
      </c>
      <c r="E36" s="552"/>
      <c r="F36" s="552"/>
      <c r="G36" s="552"/>
      <c r="H36" s="552"/>
      <c r="I36" s="552"/>
      <c r="J36" s="552"/>
      <c r="K36" s="552"/>
      <c r="L36" s="552"/>
      <c r="M36" s="552"/>
      <c r="N36" s="552"/>
      <c r="O36" s="552"/>
      <c r="P36" s="552"/>
      <c r="Q36" s="552"/>
      <c r="R36" s="552"/>
      <c r="S36" s="552"/>
      <c r="T36" s="552"/>
      <c r="U36" s="552"/>
      <c r="V36" s="552"/>
      <c r="W36" s="552"/>
      <c r="X36" s="552"/>
      <c r="Y36" s="552"/>
      <c r="Z36" s="552"/>
      <c r="AA36" s="552"/>
      <c r="AB36" s="552"/>
      <c r="AC36" s="552"/>
      <c r="AD36" s="554"/>
    </row>
    <row r="37" spans="2:30" ht="15.75" thickTop="1" x14ac:dyDescent="0.25"/>
  </sheetData>
  <sheetProtection algorithmName="SHA-512" hashValue="Xa7p46UvWs1z/F45aCSviR4ZKFj/rLVF3uCT3nRG2BNYroA6toK0c9P0CiPmn81L/9T1J/zqQs4jMFLdefQ7hA==" saltValue="IAcD2wynRtlyw3f1t8N3qQ==" spinCount="100000" sheet="1" objects="1" scenarios="1"/>
  <conditionalFormatting sqref="E9:E10">
    <cfRule type="cellIs" dxfId="19" priority="31" stopIfTrue="1" operator="equal">
      <formula>"Constn"</formula>
    </cfRule>
    <cfRule type="cellIs" dxfId="18" priority="32" stopIfTrue="1" operator="equal">
      <formula>"Operation"</formula>
    </cfRule>
    <cfRule type="cellIs" dxfId="17" priority="33" stopIfTrue="1" operator="between">
      <formula>"FC/Constn"</formula>
      <formula xml:space="preserve"> "Pre-FC"</formula>
    </cfRule>
  </conditionalFormatting>
  <conditionalFormatting sqref="G6 I6 K6 M6 O6 Q6 S6 U6 W6 Y6 AA6 AC6">
    <cfRule type="cellIs" dxfId="16" priority="40" stopIfTrue="1" operator="equal">
      <formula>"Constn"</formula>
    </cfRule>
    <cfRule type="cellIs" dxfId="15" priority="41" stopIfTrue="1" operator="equal">
      <formula>"Operation"</formula>
    </cfRule>
    <cfRule type="cellIs" dxfId="14" priority="42" stopIfTrue="1" operator="between">
      <formula>"FC/Constn"</formula>
      <formula xml:space="preserve"> "Pre-FC"</formula>
    </cfRule>
  </conditionalFormatting>
  <conditionalFormatting sqref="F6 H6 J6 L6 N6 P6 R6 T6 V6 X6 Z6 AB6 AD6 E11:E14">
    <cfRule type="cellIs" dxfId="13" priority="46" stopIfTrue="1" operator="equal">
      <formula>"Constn"</formula>
    </cfRule>
    <cfRule type="cellIs" dxfId="12" priority="47" stopIfTrue="1" operator="equal">
      <formula>"Operation"</formula>
    </cfRule>
    <cfRule type="cellIs" dxfId="11" priority="48" stopIfTrue="1" operator="between">
      <formula>"FC/Constn"</formula>
      <formula xml:space="preserve"> "Pre-FC"</formula>
    </cfRule>
  </conditionalFormatting>
  <conditionalFormatting sqref="E15:E17">
    <cfRule type="cellIs" dxfId="10" priority="8" stopIfTrue="1" operator="equal">
      <formula>"Constn"</formula>
    </cfRule>
    <cfRule type="cellIs" dxfId="9" priority="9" stopIfTrue="1" operator="equal">
      <formula>"Operation"</formula>
    </cfRule>
    <cfRule type="cellIs" dxfId="8" priority="10" stopIfTrue="1" operator="between">
      <formula>"FC/Constn"</formula>
      <formula xml:space="preserve"> "Pre-FC"</formula>
    </cfRule>
  </conditionalFormatting>
  <conditionalFormatting sqref="F9:F12 G9:T9">
    <cfRule type="cellIs" dxfId="7" priority="4" stopIfTrue="1" operator="equal">
      <formula>"Constn"</formula>
    </cfRule>
    <cfRule type="cellIs" dxfId="6" priority="5" stopIfTrue="1" operator="equal">
      <formula>"Operation"</formula>
    </cfRule>
    <cfRule type="cellIs" dxfId="5" priority="6" stopIfTrue="1" operator="between">
      <formula>"FC/Constn"</formula>
      <formula xml:space="preserve"> "Pre-FC"</formula>
    </cfRule>
  </conditionalFormatting>
  <conditionalFormatting sqref="G9:AD12">
    <cfRule type="cellIs" dxfId="4" priority="1" stopIfTrue="1" operator="equal">
      <formula>"Constn"</formula>
    </cfRule>
    <cfRule type="cellIs" dxfId="3" priority="2" stopIfTrue="1" operator="equal">
      <formula>"Operation"</formula>
    </cfRule>
    <cfRule type="cellIs" dxfId="2" priority="3" stopIfTrue="1" operator="between">
      <formula>"FC/Constn"</formula>
      <formula xml:space="preserve"> "Pre-FC"</formula>
    </cfRule>
  </conditionalFormatting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D4D7FA76-F4D5-4188-9A52-2B08261D3E1A}">
            <xm:f>#REF!&gt;'C:\Users\jbernat\AppData\Local\Microsoft\Windows\INetCache\Content.Outlook\9XJG5BI6\[SIWZ_Formularz Ofertowy 11 07 18 i k.xlsx]ZAŁ6'!#REF!</xm:f>
            <x14:dxf>
              <fill>
                <patternFill patternType="darkUp">
                  <bgColor rgb="FF0070C0"/>
                </patternFill>
              </fill>
            </x14:dxf>
          </x14:cfRule>
          <xm:sqref>F9:AD12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W112"/>
  <sheetViews>
    <sheetView zoomScale="80" zoomScaleNormal="80" workbookViewId="0">
      <pane xSplit="5" ySplit="8" topLeftCell="F9" activePane="bottomRight" state="frozen"/>
      <selection pane="topRight" activeCell="F1" sqref="F1"/>
      <selection pane="bottomLeft" activeCell="A7" sqref="A7"/>
      <selection pane="bottomRight" activeCell="F9" sqref="F9"/>
    </sheetView>
  </sheetViews>
  <sheetFormatPr defaultRowHeight="15" x14ac:dyDescent="0.25"/>
  <cols>
    <col min="1" max="1" width="1" customWidth="1"/>
    <col min="2" max="2" width="3.7109375" customWidth="1"/>
    <col min="3" max="3" width="92.5703125" customWidth="1"/>
    <col min="4" max="4" width="17.42578125" customWidth="1"/>
    <col min="5" max="5" width="9" customWidth="1"/>
    <col min="6" max="6" width="16.42578125" customWidth="1"/>
    <col min="7" max="9" width="13.140625" customWidth="1"/>
    <col min="10" max="58" width="14.7109375" customWidth="1"/>
    <col min="59" max="83" width="14" customWidth="1"/>
  </cols>
  <sheetData>
    <row r="1" spans="1:83" ht="5.25" customHeight="1" thickBot="1" x14ac:dyDescent="0.3"/>
    <row r="2" spans="1:83" ht="19.5" thickTop="1" x14ac:dyDescent="0.25">
      <c r="A2" s="32"/>
      <c r="B2" s="624" t="s">
        <v>0</v>
      </c>
      <c r="C2" s="525"/>
      <c r="D2" s="625"/>
      <c r="E2" s="524"/>
      <c r="F2" s="716">
        <f t="shared" ref="F2:AK2" si="0">YEAR(F7)</f>
        <v>2019</v>
      </c>
      <c r="G2" s="716">
        <f t="shared" si="0"/>
        <v>2020</v>
      </c>
      <c r="H2" s="716">
        <f t="shared" si="0"/>
        <v>2021</v>
      </c>
      <c r="I2" s="716">
        <f t="shared" si="0"/>
        <v>2022</v>
      </c>
      <c r="J2" s="716">
        <f t="shared" si="0"/>
        <v>2023</v>
      </c>
      <c r="K2" s="716">
        <f t="shared" si="0"/>
        <v>2024</v>
      </c>
      <c r="L2" s="716">
        <f t="shared" si="0"/>
        <v>2025</v>
      </c>
      <c r="M2" s="716">
        <f t="shared" si="0"/>
        <v>2026</v>
      </c>
      <c r="N2" s="716">
        <f t="shared" si="0"/>
        <v>2027</v>
      </c>
      <c r="O2" s="716">
        <f t="shared" si="0"/>
        <v>2028</v>
      </c>
      <c r="P2" s="716">
        <f t="shared" si="0"/>
        <v>2029</v>
      </c>
      <c r="Q2" s="716">
        <f t="shared" si="0"/>
        <v>2030</v>
      </c>
      <c r="R2" s="716">
        <f t="shared" si="0"/>
        <v>2031</v>
      </c>
      <c r="S2" s="716">
        <f t="shared" si="0"/>
        <v>2032</v>
      </c>
      <c r="T2" s="716">
        <f t="shared" si="0"/>
        <v>2033</v>
      </c>
      <c r="U2" s="716">
        <f t="shared" si="0"/>
        <v>2034</v>
      </c>
      <c r="V2" s="716">
        <f t="shared" si="0"/>
        <v>2035</v>
      </c>
      <c r="W2" s="716">
        <f t="shared" si="0"/>
        <v>2036</v>
      </c>
      <c r="X2" s="716">
        <f t="shared" si="0"/>
        <v>2037</v>
      </c>
      <c r="Y2" s="716">
        <f t="shared" si="0"/>
        <v>2038</v>
      </c>
      <c r="Z2" s="716">
        <f t="shared" si="0"/>
        <v>2039</v>
      </c>
      <c r="AA2" s="716">
        <f t="shared" si="0"/>
        <v>2040</v>
      </c>
      <c r="AB2" s="716">
        <f t="shared" si="0"/>
        <v>2041</v>
      </c>
      <c r="AC2" s="716">
        <f t="shared" si="0"/>
        <v>2042</v>
      </c>
      <c r="AD2" s="716">
        <f t="shared" si="0"/>
        <v>2043</v>
      </c>
      <c r="AE2" s="716">
        <f t="shared" si="0"/>
        <v>2044</v>
      </c>
      <c r="AF2" s="716">
        <f t="shared" si="0"/>
        <v>2045</v>
      </c>
      <c r="AG2" s="716">
        <f t="shared" si="0"/>
        <v>2046</v>
      </c>
      <c r="AH2" s="716">
        <f t="shared" si="0"/>
        <v>2047</v>
      </c>
      <c r="AI2" s="716">
        <f t="shared" si="0"/>
        <v>2048</v>
      </c>
      <c r="AJ2" s="716">
        <f t="shared" si="0"/>
        <v>2049</v>
      </c>
      <c r="AK2" s="716">
        <f t="shared" si="0"/>
        <v>2050</v>
      </c>
      <c r="AL2" s="716">
        <f t="shared" ref="AL2:BQ2" si="1">YEAR(AL7)</f>
        <v>2051</v>
      </c>
      <c r="AM2" s="716">
        <f t="shared" si="1"/>
        <v>2052</v>
      </c>
      <c r="AN2" s="716">
        <f t="shared" si="1"/>
        <v>2053</v>
      </c>
      <c r="AO2" s="716">
        <f t="shared" si="1"/>
        <v>2054</v>
      </c>
      <c r="AP2" s="716">
        <f t="shared" si="1"/>
        <v>2055</v>
      </c>
      <c r="AQ2" s="716">
        <f t="shared" si="1"/>
        <v>2056</v>
      </c>
      <c r="AR2" s="716">
        <f t="shared" si="1"/>
        <v>2057</v>
      </c>
      <c r="AS2" s="716">
        <f t="shared" si="1"/>
        <v>2058</v>
      </c>
      <c r="AT2" s="716">
        <f t="shared" si="1"/>
        <v>2059</v>
      </c>
      <c r="AU2" s="716">
        <f t="shared" si="1"/>
        <v>2060</v>
      </c>
      <c r="AV2" s="716">
        <f t="shared" si="1"/>
        <v>2061</v>
      </c>
      <c r="AW2" s="716">
        <f t="shared" si="1"/>
        <v>2062</v>
      </c>
      <c r="AX2" s="716">
        <f t="shared" si="1"/>
        <v>2063</v>
      </c>
      <c r="AY2" s="716">
        <f t="shared" si="1"/>
        <v>2064</v>
      </c>
      <c r="AZ2" s="716">
        <f t="shared" si="1"/>
        <v>2065</v>
      </c>
      <c r="BA2" s="716">
        <f t="shared" si="1"/>
        <v>2066</v>
      </c>
      <c r="BB2" s="716">
        <f t="shared" si="1"/>
        <v>2067</v>
      </c>
      <c r="BC2" s="716">
        <f t="shared" si="1"/>
        <v>2068</v>
      </c>
      <c r="BD2" s="716">
        <f t="shared" si="1"/>
        <v>2069</v>
      </c>
      <c r="BE2" s="716">
        <f t="shared" si="1"/>
        <v>2070</v>
      </c>
      <c r="BF2" s="716">
        <f t="shared" si="1"/>
        <v>2071</v>
      </c>
      <c r="BG2" s="716">
        <f t="shared" si="1"/>
        <v>2072</v>
      </c>
      <c r="BH2" s="716">
        <f t="shared" si="1"/>
        <v>2073</v>
      </c>
      <c r="BI2" s="716">
        <f t="shared" si="1"/>
        <v>2074</v>
      </c>
      <c r="BJ2" s="716">
        <f t="shared" si="1"/>
        <v>2075</v>
      </c>
      <c r="BK2" s="716">
        <f t="shared" si="1"/>
        <v>2076</v>
      </c>
      <c r="BL2" s="716">
        <f t="shared" si="1"/>
        <v>2077</v>
      </c>
      <c r="BM2" s="716">
        <f t="shared" si="1"/>
        <v>2078</v>
      </c>
      <c r="BN2" s="716">
        <f t="shared" si="1"/>
        <v>2079</v>
      </c>
      <c r="BO2" s="716">
        <f t="shared" si="1"/>
        <v>2080</v>
      </c>
      <c r="BP2" s="716">
        <f t="shared" si="1"/>
        <v>2081</v>
      </c>
      <c r="BQ2" s="716">
        <f t="shared" si="1"/>
        <v>2082</v>
      </c>
      <c r="BR2" s="716">
        <f t="shared" ref="BR2:CE2" si="2">YEAR(BR7)</f>
        <v>2083</v>
      </c>
      <c r="BS2" s="716">
        <f t="shared" si="2"/>
        <v>2084</v>
      </c>
      <c r="BT2" s="717">
        <f t="shared" si="2"/>
        <v>2085</v>
      </c>
      <c r="BU2" s="387">
        <f t="shared" si="2"/>
        <v>2086</v>
      </c>
      <c r="BV2" s="387">
        <f t="shared" si="2"/>
        <v>2087</v>
      </c>
      <c r="BW2" s="387">
        <f t="shared" si="2"/>
        <v>2088</v>
      </c>
      <c r="BX2" s="387">
        <f t="shared" si="2"/>
        <v>2089</v>
      </c>
      <c r="BY2" s="387">
        <f t="shared" si="2"/>
        <v>2090</v>
      </c>
      <c r="BZ2" s="387">
        <f t="shared" si="2"/>
        <v>2091</v>
      </c>
      <c r="CA2" s="387">
        <f t="shared" si="2"/>
        <v>2092</v>
      </c>
      <c r="CB2" s="387">
        <f t="shared" si="2"/>
        <v>2093</v>
      </c>
      <c r="CC2" s="387">
        <f t="shared" si="2"/>
        <v>2094</v>
      </c>
      <c r="CD2" s="387">
        <f t="shared" si="2"/>
        <v>2095</v>
      </c>
      <c r="CE2" s="387">
        <f t="shared" si="2"/>
        <v>2096</v>
      </c>
    </row>
    <row r="3" spans="1:83" ht="15.75" x14ac:dyDescent="0.25">
      <c r="A3" s="32"/>
      <c r="B3" s="626" t="s">
        <v>65</v>
      </c>
      <c r="C3" s="65"/>
      <c r="D3" s="556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528"/>
    </row>
    <row r="4" spans="1:83" ht="29.25" customHeight="1" x14ac:dyDescent="0.25">
      <c r="B4" s="651" t="s">
        <v>291</v>
      </c>
      <c r="C4" s="652"/>
      <c r="D4" s="652"/>
      <c r="E4" s="652"/>
      <c r="F4" s="652"/>
      <c r="G4" s="652"/>
      <c r="H4" s="652"/>
      <c r="I4" s="653"/>
      <c r="J4" s="653"/>
      <c r="K4" s="653"/>
      <c r="L4" s="653"/>
      <c r="M4" s="653"/>
      <c r="N4" s="653"/>
      <c r="O4" s="653"/>
      <c r="P4" s="653"/>
      <c r="Q4" s="653"/>
      <c r="R4" s="352"/>
      <c r="S4" s="352"/>
      <c r="T4" s="653"/>
      <c r="U4" s="653"/>
      <c r="V4" s="653"/>
      <c r="W4" s="653"/>
      <c r="X4" s="653"/>
      <c r="Y4" s="653"/>
      <c r="Z4" s="653"/>
      <c r="AA4" s="653"/>
      <c r="AB4" s="653"/>
      <c r="AC4" s="653"/>
      <c r="AD4" s="653"/>
      <c r="AE4" s="653"/>
      <c r="AF4" s="653"/>
      <c r="AG4" s="653"/>
      <c r="AH4" s="653"/>
      <c r="AI4" s="653"/>
      <c r="AJ4" s="653"/>
      <c r="AK4" s="653"/>
      <c r="AL4" s="653"/>
      <c r="AM4" s="653"/>
      <c r="AN4" s="653"/>
      <c r="AO4" s="653"/>
      <c r="AP4" s="653"/>
      <c r="AQ4" s="653"/>
      <c r="AR4" s="653"/>
      <c r="AS4" s="653"/>
      <c r="AT4" s="653"/>
      <c r="AU4" s="653"/>
      <c r="AV4" s="653"/>
      <c r="AW4" s="653"/>
      <c r="AX4" s="653"/>
      <c r="AY4" s="653"/>
      <c r="AZ4" s="653"/>
      <c r="BA4" s="653"/>
      <c r="BB4" s="653"/>
      <c r="BC4" s="653"/>
      <c r="BD4" s="653"/>
      <c r="BE4" s="653"/>
      <c r="BF4" s="653"/>
      <c r="BG4" s="653"/>
      <c r="BH4" s="653"/>
      <c r="BI4" s="653"/>
      <c r="BJ4" s="653"/>
      <c r="BK4" s="653"/>
      <c r="BL4" s="653"/>
      <c r="BM4" s="653"/>
      <c r="BN4" s="653"/>
      <c r="BO4" s="653"/>
      <c r="BP4" s="653"/>
      <c r="BQ4" s="653"/>
      <c r="BR4" s="653"/>
      <c r="BS4" s="653"/>
      <c r="BT4" s="654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</row>
    <row r="5" spans="1:83" ht="38.25" customHeight="1" x14ac:dyDescent="0.25">
      <c r="B5" s="520"/>
      <c r="C5" s="65"/>
      <c r="D5" s="65"/>
      <c r="E5" s="65"/>
      <c r="F5" s="391" t="s">
        <v>418</v>
      </c>
      <c r="G5" s="348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50"/>
      <c r="S5" s="351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  <c r="AU5" s="508"/>
      <c r="AV5" s="508"/>
      <c r="AW5" s="508"/>
      <c r="AX5" s="508"/>
      <c r="AY5" s="508"/>
      <c r="AZ5" s="508"/>
      <c r="BA5" s="508"/>
      <c r="BB5" s="508"/>
      <c r="BC5" s="508"/>
      <c r="BD5" s="508"/>
      <c r="BE5" s="508"/>
      <c r="BF5" s="508"/>
      <c r="BG5" s="508"/>
      <c r="BH5" s="508"/>
      <c r="BI5" s="508"/>
      <c r="BJ5" s="508"/>
      <c r="BK5" s="508"/>
      <c r="BL5" s="508"/>
      <c r="BM5" s="508"/>
      <c r="BN5" s="508"/>
      <c r="BO5" s="508"/>
      <c r="BP5" s="508"/>
      <c r="BQ5" s="508"/>
      <c r="BR5" s="508"/>
      <c r="BS5" s="508"/>
      <c r="BT5" s="718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</row>
    <row r="6" spans="1:83" x14ac:dyDescent="0.25">
      <c r="B6" s="520"/>
      <c r="C6" s="655"/>
      <c r="D6" s="655"/>
      <c r="E6" s="384" t="s">
        <v>277</v>
      </c>
      <c r="F6" s="301">
        <f>IF(AND(ZAŁ7a!F7&lt;=ZAŁ6!$C8,ZAŁ7a!F9="budowa"),ZAŁ7a!F7,ZAŁ7a!F2)</f>
        <v>0</v>
      </c>
      <c r="G6" s="301">
        <f>IF(AND(ZAŁ7a!G7&lt;=ZAŁ6!$C8,ZAŁ7a!G9="budowa"),ZAŁ7a!G7,ZAŁ7a!G2)</f>
        <v>1</v>
      </c>
      <c r="H6" s="301">
        <f>IF(AND(ZAŁ7a!H7&lt;=ZAŁ6!$C8,ZAŁ7a!H9="budowa"),ZAŁ7a!H7,ZAŁ7a!H2)</f>
        <v>2</v>
      </c>
      <c r="I6" s="301">
        <f>IF(AND(ZAŁ7a!I7&lt;=ZAŁ6!$C8,ZAŁ7a!I9="budowa"),ZAŁ7a!I7,ZAŁ7a!I2)</f>
        <v>3</v>
      </c>
      <c r="J6" s="301">
        <f>IF(AND(ZAŁ7a!J7&lt;=ZAŁ6!$C8,ZAŁ7a!J9="budowa"),ZAŁ7a!J7,ZAŁ7a!J2)</f>
        <v>4</v>
      </c>
      <c r="K6" s="301">
        <f>IF(AND(ZAŁ7a!K7&lt;=ZAŁ6!$C8,ZAŁ7a!K9="budowa"),ZAŁ7a!K7,ZAŁ7a!K2)</f>
        <v>5</v>
      </c>
      <c r="L6" s="301">
        <f>IF(AND(ZAŁ7a!L7&lt;=ZAŁ6!$C8,ZAŁ7a!L9="budowa"),ZAŁ7a!L7,ZAŁ7a!L2)</f>
        <v>6</v>
      </c>
      <c r="M6" s="301">
        <f>IF(AND(ZAŁ7a!M7&lt;=ZAŁ6!$C8,ZAŁ7a!M9="budowa"),ZAŁ7a!M7,ZAŁ7a!M2)</f>
        <v>7</v>
      </c>
      <c r="N6" s="301">
        <f>IF(AND(ZAŁ7a!N7&lt;=ZAŁ6!$C8,ZAŁ7a!N9="budowa"),ZAŁ7a!N7,ZAŁ7a!N2)</f>
        <v>8</v>
      </c>
      <c r="O6" s="301">
        <f>IF(AND(ZAŁ7a!O7&lt;=ZAŁ6!$C8,ZAŁ7a!O9="budowa"),ZAŁ7a!O7,ZAŁ7a!O2)</f>
        <v>9</v>
      </c>
      <c r="P6" s="301">
        <f>IF(AND(ZAŁ7a!P7&lt;=ZAŁ6!$C8,ZAŁ7a!P9="budowa"),ZAŁ7a!P7,ZAŁ7a!P2)</f>
        <v>10</v>
      </c>
      <c r="Q6" s="301">
        <f>IF(AND(ZAŁ7a!Q7&lt;=ZAŁ6!$C8,ZAŁ7a!Q9="budowa"),ZAŁ7a!Q7,ZAŁ7a!Q2)</f>
        <v>11</v>
      </c>
      <c r="R6" s="301">
        <f>IF(AND(ZAŁ7a!R7&lt;=ZAŁ6!$C8,ZAŁ7a!R9="budowa"),ZAŁ7a!R7,ZAŁ7a!R2)</f>
        <v>12</v>
      </c>
      <c r="S6" s="301">
        <f>IF(AND(ZAŁ7a!S7&lt;=ZAŁ6!$C8,ZAŁ7a!S9="budowa"),ZAŁ7a!S7,ZAŁ7a!S2)</f>
        <v>13</v>
      </c>
      <c r="T6" s="301">
        <f>IF(AND(ZAŁ7a!T7&lt;=ZAŁ6!$C8,ZAŁ7a!T9="budowa"),ZAŁ7a!T7,ZAŁ7a!T2)</f>
        <v>14</v>
      </c>
      <c r="U6" s="301">
        <f>IF(AND(ZAŁ7a!U7&lt;=ZAŁ6!$C8,ZAŁ7a!U9="budowa"),ZAŁ7a!U7,ZAŁ7a!U2)</f>
        <v>15</v>
      </c>
      <c r="V6" s="301">
        <f>IF(AND(ZAŁ7a!V7&lt;=ZAŁ6!$C8,ZAŁ7a!V9="budowa"),ZAŁ7a!V7,ZAŁ7a!V2)</f>
        <v>16</v>
      </c>
      <c r="W6" s="301">
        <f>IF(AND(ZAŁ7a!W7&lt;=ZAŁ6!$C8,ZAŁ7a!W9="budowa"),ZAŁ7a!W7,ZAŁ7a!W2)</f>
        <v>17</v>
      </c>
      <c r="X6" s="301">
        <f>IF(AND(ZAŁ7a!X7&lt;=ZAŁ6!$C8,ZAŁ7a!X9="budowa"),ZAŁ7a!X7,ZAŁ7a!X2)</f>
        <v>18</v>
      </c>
      <c r="Y6" s="301">
        <f>IF(AND(ZAŁ7a!Y7&lt;=ZAŁ6!$C8,ZAŁ7a!Y9="budowa"),ZAŁ7a!Y7,ZAŁ7a!Y2)</f>
        <v>19</v>
      </c>
      <c r="Z6" s="301">
        <f>IF(AND(ZAŁ7a!Z7&lt;=ZAŁ6!$C8,ZAŁ7a!Z9="budowa"),ZAŁ7a!Z7,ZAŁ7a!Z2)</f>
        <v>20</v>
      </c>
      <c r="AA6" s="301">
        <f>IF(AND(ZAŁ7a!AA7&lt;=ZAŁ6!$C8,ZAŁ7a!AA9="budowa"),ZAŁ7a!AA7,ZAŁ7a!AA2)</f>
        <v>21</v>
      </c>
      <c r="AB6" s="301">
        <f>IF(AND(ZAŁ7a!AB7&lt;=ZAŁ6!$C8,ZAŁ7a!AB9="budowa"),ZAŁ7a!AB7,ZAŁ7a!AB2)</f>
        <v>22</v>
      </c>
      <c r="AC6" s="301">
        <f>IF(AND(ZAŁ7a!AC7&lt;=ZAŁ6!$C8,ZAŁ7a!AC9="budowa"),ZAŁ7a!AC7,ZAŁ7a!AC2)</f>
        <v>23</v>
      </c>
      <c r="AD6" s="301">
        <f>IF(AND(ZAŁ7a!AD7&lt;=ZAŁ6!$C8,ZAŁ7a!AD9="budowa"),ZAŁ7a!AD7,ZAŁ7a!AD2)</f>
        <v>24</v>
      </c>
      <c r="AE6" s="301">
        <f>IF(AND(ZAŁ7a!AE7&lt;=ZAŁ6!$C8,ZAŁ7a!AE9="budowa"),ZAŁ7a!AE7,ZAŁ7a!AE2)</f>
        <v>25</v>
      </c>
      <c r="AF6" s="301">
        <f>IF(AND(ZAŁ7a!AF7&lt;=ZAŁ6!$C8,ZAŁ7a!AF9="budowa"),ZAŁ7a!AF7,ZAŁ7a!AF2)</f>
        <v>26</v>
      </c>
      <c r="AG6" s="301">
        <f>IF(AND(ZAŁ7a!AG7&lt;=ZAŁ6!$C8,ZAŁ7a!AG9="budowa"),ZAŁ7a!AG7,ZAŁ7a!AG2)</f>
        <v>27</v>
      </c>
      <c r="AH6" s="301">
        <f>IF(AND(ZAŁ7a!AH7&lt;=ZAŁ6!$C8,ZAŁ7a!AH9="budowa"),ZAŁ7a!AH7,ZAŁ7a!AH2)</f>
        <v>28</v>
      </c>
      <c r="AI6" s="301">
        <f>IF(AND(ZAŁ7a!AI7&lt;=ZAŁ6!$C8,ZAŁ7a!AI9="budowa"),ZAŁ7a!AI7,ZAŁ7a!AI2)</f>
        <v>29</v>
      </c>
      <c r="AJ6" s="301">
        <f>IF(AND(ZAŁ7a!AJ7&lt;=ZAŁ6!$C8,ZAŁ7a!AJ9="budowa"),ZAŁ7a!AJ7,ZAŁ7a!AJ2)</f>
        <v>30</v>
      </c>
      <c r="AK6" s="301">
        <f>IF(AND(ZAŁ7a!AK7&lt;=ZAŁ6!$C8,ZAŁ7a!AK9="budowa"),ZAŁ7a!AK7,ZAŁ7a!AK2)</f>
        <v>31</v>
      </c>
      <c r="AL6" s="301">
        <f>IF(AND(ZAŁ7a!AL7&lt;=ZAŁ6!$C8,ZAŁ7a!AL9="budowa"),ZAŁ7a!AL7,ZAŁ7a!AL2)</f>
        <v>32</v>
      </c>
      <c r="AM6" s="301">
        <f>IF(AND(ZAŁ7a!AM7&lt;=ZAŁ6!$C8,ZAŁ7a!AM9="budowa"),ZAŁ7a!AM7,ZAŁ7a!AM2)</f>
        <v>33</v>
      </c>
      <c r="AN6" s="301">
        <f>IF(AND(ZAŁ7a!AN7&lt;=ZAŁ6!$C8,ZAŁ7a!AN9="budowa"),ZAŁ7a!AN7,ZAŁ7a!AN2)</f>
        <v>34</v>
      </c>
      <c r="AO6" s="301">
        <f>IF(AND(ZAŁ7a!AO7&lt;=ZAŁ6!$C8,ZAŁ7a!AO9="budowa"),ZAŁ7a!AO7,ZAŁ7a!AO2)</f>
        <v>35</v>
      </c>
      <c r="AP6" s="301">
        <f>IF(AND(ZAŁ7a!AP7&lt;=ZAŁ6!$C8,ZAŁ7a!AP9="budowa"),ZAŁ7a!AP7,ZAŁ7a!AP2)</f>
        <v>36</v>
      </c>
      <c r="AQ6" s="301">
        <f>IF(AND(ZAŁ7a!AQ7&lt;=ZAŁ6!$C8,ZAŁ7a!AQ8="budowa"),ZAŁ7a!AQ7,ZAŁ7a!AQ2)</f>
        <v>37</v>
      </c>
      <c r="AR6" s="301">
        <f>IF(AND(ZAŁ7a!AR7&lt;=ZAŁ6!$C8,ZAŁ7a!AR8="budowa"),ZAŁ7a!AR7,ZAŁ7a!AR2)</f>
        <v>38</v>
      </c>
      <c r="AS6" s="301">
        <f>IF(AND(ZAŁ7a!AS7&lt;=ZAŁ6!$C8,ZAŁ7a!AS8="budowa"),ZAŁ7a!AS7,ZAŁ7a!AS2)</f>
        <v>39</v>
      </c>
      <c r="AT6" s="301">
        <f>IF(AND(ZAŁ7a!AT7&lt;=ZAŁ6!$C8,ZAŁ7a!AT8="budowa"),ZAŁ7a!AT7,ZAŁ7a!AT2)</f>
        <v>40</v>
      </c>
      <c r="AU6" s="301">
        <f>IF(AND(ZAŁ7a!AU7&lt;=ZAŁ6!$C8,ZAŁ7a!AU8="budowa"),ZAŁ7a!AU7,ZAŁ7a!AU2)</f>
        <v>41</v>
      </c>
      <c r="AV6" s="301">
        <f>IF(AND(ZAŁ7a!AV7&lt;=ZAŁ6!$C8,ZAŁ7a!AV8="budowa"),ZAŁ7a!AV7,ZAŁ7a!AV2)</f>
        <v>42</v>
      </c>
      <c r="AW6" s="301">
        <f>IF(AND(ZAŁ7a!AW7&lt;=ZAŁ6!$C8,ZAŁ7a!AW8="budowa"),ZAŁ7a!AW7,ZAŁ7a!AW2)</f>
        <v>43</v>
      </c>
      <c r="AX6" s="301">
        <f>IF(AND(ZAŁ7a!AX7&lt;=ZAŁ6!$C8,ZAŁ7a!AX8="budowa"),ZAŁ7a!AX7,ZAŁ7a!AX2)</f>
        <v>44</v>
      </c>
      <c r="AY6" s="301">
        <f>IF(AND(ZAŁ7a!AY7&lt;=ZAŁ6!$C8,ZAŁ7a!AY8="budowa"),ZAŁ7a!AY7,ZAŁ7a!AY2)</f>
        <v>45</v>
      </c>
      <c r="AZ6" s="301">
        <f>IF(AND(ZAŁ7a!AZ7&lt;=ZAŁ6!$C8,ZAŁ7a!AZ8="budowa"),ZAŁ7a!AZ7,ZAŁ7a!AZ2)</f>
        <v>46</v>
      </c>
      <c r="BA6" s="301">
        <f>IF(AND(ZAŁ7a!BA7&lt;=ZAŁ6!$C8,ZAŁ7a!BA8="budowa"),ZAŁ7a!BA7,ZAŁ7a!BA2)</f>
        <v>47</v>
      </c>
      <c r="BB6" s="301">
        <f>IF(AND(ZAŁ7a!BB7&lt;=ZAŁ6!$C8,ZAŁ7a!BB8="budowa"),ZAŁ7a!BB7,ZAŁ7a!BB2)</f>
        <v>48</v>
      </c>
      <c r="BC6" s="301">
        <f>IF(AND(ZAŁ7a!BC7&lt;=ZAŁ6!$C8,ZAŁ7a!BC8="budowa"),ZAŁ7a!BC7,ZAŁ7a!BC2)</f>
        <v>49</v>
      </c>
      <c r="BD6" s="301">
        <f>IF(AND(ZAŁ7a!BD7&lt;=ZAŁ6!$C8,ZAŁ7a!BD8="budowa"),ZAŁ7a!BD7,ZAŁ7a!BD2)</f>
        <v>50</v>
      </c>
      <c r="BE6" s="301">
        <f>IF(AND(ZAŁ7a!BE7&lt;=ZAŁ6!$C8,ZAŁ7a!BE8="budowa"),ZAŁ7a!BE7,ZAŁ7a!BE2)</f>
        <v>51</v>
      </c>
      <c r="BF6" s="301">
        <f>IF(AND(ZAŁ7a!BF7&lt;=ZAŁ6!$C8,ZAŁ7a!BF8="budowa"),ZAŁ7a!BF7,ZAŁ7a!BF2)</f>
        <v>52</v>
      </c>
      <c r="BG6" s="301">
        <f>IF(AND(ZAŁ7a!BG7&lt;=ZAŁ6!$C8,ZAŁ7a!BG8="budowa"),ZAŁ7a!BG7,ZAŁ7a!BG2)</f>
        <v>53</v>
      </c>
      <c r="BH6" s="301">
        <f>IF(AND(ZAŁ7a!BH7&lt;=ZAŁ6!$C8,ZAŁ7a!BH8="budowa"),ZAŁ7a!BH7,ZAŁ7a!BH2)</f>
        <v>54</v>
      </c>
      <c r="BI6" s="301">
        <f>IF(AND(ZAŁ7a!BI7&lt;=ZAŁ6!$C8,ZAŁ7a!BI8="budowa"),ZAŁ7a!BI7,ZAŁ7a!BI2)</f>
        <v>55</v>
      </c>
      <c r="BJ6" s="301">
        <f>IF(AND(ZAŁ7a!BJ7&lt;=ZAŁ6!$C8,ZAŁ7a!BJ8="budowa"),ZAŁ7a!BJ7,ZAŁ7a!BJ2)</f>
        <v>56</v>
      </c>
      <c r="BK6" s="301">
        <f>IF(AND(ZAŁ7a!BK7&lt;=ZAŁ6!$C8,ZAŁ7a!BK8="budowa"),ZAŁ7a!BK7,ZAŁ7a!BK2)</f>
        <v>57</v>
      </c>
      <c r="BL6" s="301">
        <f>IF(AND(ZAŁ7a!BL7&lt;=ZAŁ6!$C8,ZAŁ7a!BL8="budowa"),ZAŁ7a!BL7,ZAŁ7a!BL2)</f>
        <v>58</v>
      </c>
      <c r="BM6" s="301">
        <f>IF(AND(ZAŁ7a!BM7&lt;=ZAŁ6!$C8,ZAŁ7a!BM8="budowa"),ZAŁ7a!BM7,ZAŁ7a!BM2)</f>
        <v>59</v>
      </c>
      <c r="BN6" s="301">
        <f>IF(AND(ZAŁ7a!BN7&lt;=ZAŁ6!$C8,ZAŁ7a!BN8="budowa"),ZAŁ7a!BN7,ZAŁ7a!BN2)</f>
        <v>60</v>
      </c>
      <c r="BO6" s="301">
        <f>IF(AND(ZAŁ7a!BO7&lt;=ZAŁ6!$C8,ZAŁ7a!BO8="budowa"),ZAŁ7a!BO7,ZAŁ7a!BO2)</f>
        <v>61</v>
      </c>
      <c r="BP6" s="301">
        <f>IF(AND(ZAŁ7a!BP7&lt;=ZAŁ6!$C8,ZAŁ7a!BP8="budowa"),ZAŁ7a!BP7,ZAŁ7a!BP2)</f>
        <v>62</v>
      </c>
      <c r="BQ6" s="301">
        <f>IF(AND(ZAŁ7a!BQ7&lt;=ZAŁ6!$C8,ZAŁ7a!BQ8="budowa"),ZAŁ7a!BQ7,ZAŁ7a!BQ2)</f>
        <v>63</v>
      </c>
      <c r="BR6" s="301">
        <f>IF(AND(ZAŁ7a!BR7&lt;=ZAŁ6!$C8,ZAŁ7a!BR8="budowa"),ZAŁ7a!BR7,ZAŁ7a!BR2)</f>
        <v>64</v>
      </c>
      <c r="BS6" s="301">
        <f>IF(AND(ZAŁ7a!BS7&lt;=ZAŁ6!$C8,ZAŁ7a!BS8="budowa"),ZAŁ7a!BS7,ZAŁ7a!BS2)</f>
        <v>65</v>
      </c>
      <c r="BT6" s="586">
        <f>IF(AND(ZAŁ7a!BT7&lt;=ZAŁ6!$C8,ZAŁ7a!BT8="budowa"),ZAŁ7a!BT7,ZAŁ7a!BT2)</f>
        <v>66</v>
      </c>
      <c r="BU6" s="366">
        <f>IF(AND(ZAŁ7a!BU7&lt;=ZAŁ6!$C8,ZAŁ7a!BU8="budowa"),ZAŁ7a!BU7,ZAŁ7a!BU2)</f>
        <v>67</v>
      </c>
      <c r="BV6" s="301">
        <f>IF(AND(ZAŁ7a!BV7&lt;=ZAŁ6!$C8,ZAŁ7a!BV8="budowa"),ZAŁ7a!BV7,ZAŁ7a!BV2)</f>
        <v>68</v>
      </c>
      <c r="BW6" s="301">
        <f>IF(AND(ZAŁ7a!BW7&lt;=ZAŁ6!$C8,ZAŁ7a!BW8="budowa"),ZAŁ7a!BW7,ZAŁ7a!BW2)</f>
        <v>69</v>
      </c>
      <c r="BX6" s="301">
        <f>IF(AND(ZAŁ7a!BX7&lt;=ZAŁ6!$C8,ZAŁ7a!BX8="budowa"),ZAŁ7a!BX7,ZAŁ7a!BX2)</f>
        <v>70</v>
      </c>
      <c r="BY6" s="301">
        <f>IF(AND(ZAŁ7a!BY7&lt;=ZAŁ6!$C8,ZAŁ7a!BY8="budowa"),ZAŁ7a!BY7,ZAŁ7a!BY2)</f>
        <v>71</v>
      </c>
      <c r="BZ6" s="301">
        <f>IF(AND(ZAŁ7a!BZ7&lt;=ZAŁ6!$C8,ZAŁ7a!BZ8="budowa"),ZAŁ7a!BZ7,ZAŁ7a!BZ2)</f>
        <v>72</v>
      </c>
      <c r="CA6" s="301">
        <f>IF(AND(ZAŁ7a!CA7&lt;=ZAŁ6!$C8,ZAŁ7a!CA8="budowa"),ZAŁ7a!CA7,ZAŁ7a!CA2)</f>
        <v>73</v>
      </c>
      <c r="CB6" s="301">
        <f>IF(AND(ZAŁ7a!CB7&lt;=ZAŁ6!$C8,ZAŁ7a!CB8="budowa"),ZAŁ7a!CB7,ZAŁ7a!CB2)</f>
        <v>74</v>
      </c>
      <c r="CC6" s="301">
        <f>IF(AND(ZAŁ7a!CC7&lt;=ZAŁ6!$C8,ZAŁ7a!CC8="budowa"),ZAŁ7a!CC7,ZAŁ7a!CC2)</f>
        <v>75</v>
      </c>
      <c r="CD6" s="301">
        <f>IF(AND(ZAŁ7a!CD7&lt;=ZAŁ6!$C8,ZAŁ7a!CD8="budowa"),ZAŁ7a!CD7,ZAŁ7a!CD2)</f>
        <v>76</v>
      </c>
      <c r="CE6" s="301">
        <f>IF(AND(ZAŁ7a!CE7&lt;=ZAŁ6!$C8,ZAŁ7a!CE8="budowa"),ZAŁ7a!CE7,ZAŁ7a!CE2)</f>
        <v>77</v>
      </c>
    </row>
    <row r="7" spans="1:83" x14ac:dyDescent="0.25">
      <c r="B7" s="520"/>
      <c r="C7" s="655"/>
      <c r="D7" s="655"/>
      <c r="E7" s="384" t="s">
        <v>316</v>
      </c>
      <c r="F7" s="703">
        <f>ZAŁ2!C12</f>
        <v>43646</v>
      </c>
      <c r="G7" s="703">
        <f>EOMONTH(EDATE(F7,IF(G8="budowa",1,12)),0)</f>
        <v>44012</v>
      </c>
      <c r="H7" s="703">
        <f>EOMONTH(EDATE(G7,IF(H8="budowa",1,12)),0)</f>
        <v>44377</v>
      </c>
      <c r="I7" s="703">
        <f t="shared" ref="I7:L7" si="3">EOMONTH(EDATE(H7,IF(I8="budowa",1,12)),0)</f>
        <v>44742</v>
      </c>
      <c r="J7" s="703">
        <f t="shared" si="3"/>
        <v>45107</v>
      </c>
      <c r="K7" s="703">
        <f t="shared" si="3"/>
        <v>45473</v>
      </c>
      <c r="L7" s="703">
        <f t="shared" si="3"/>
        <v>45838</v>
      </c>
      <c r="M7" s="703">
        <f t="shared" ref="M7" si="4">EOMONTH(EDATE(L7,IF(M8="budowa",1,12)),0)</f>
        <v>46203</v>
      </c>
      <c r="N7" s="703">
        <f t="shared" ref="N7" si="5">EOMONTH(EDATE(M7,IF(N8="budowa",1,12)),0)</f>
        <v>46568</v>
      </c>
      <c r="O7" s="703">
        <f t="shared" ref="O7:P7" si="6">EOMONTH(EDATE(N7,IF(O8="budowa",1,12)),0)</f>
        <v>46934</v>
      </c>
      <c r="P7" s="703">
        <f t="shared" si="6"/>
        <v>47299</v>
      </c>
      <c r="Q7" s="703">
        <f t="shared" ref="Q7" si="7">EOMONTH(EDATE(P7,IF(Q8="budowa",1,12)),0)</f>
        <v>47664</v>
      </c>
      <c r="R7" s="703">
        <f t="shared" ref="R7" si="8">EOMONTH(EDATE(Q7,IF(R8="budowa",1,12)),0)</f>
        <v>48029</v>
      </c>
      <c r="S7" s="703">
        <f t="shared" ref="S7:T7" si="9">EOMONTH(EDATE(R7,IF(S8="budowa",1,12)),0)</f>
        <v>48395</v>
      </c>
      <c r="T7" s="703">
        <f t="shared" si="9"/>
        <v>48760</v>
      </c>
      <c r="U7" s="703">
        <f t="shared" ref="U7" si="10">EOMONTH(EDATE(T7,IF(U8="budowa",1,12)),0)</f>
        <v>49125</v>
      </c>
      <c r="V7" s="703">
        <f t="shared" ref="V7" si="11">EOMONTH(EDATE(U7,IF(V8="budowa",1,12)),0)</f>
        <v>49490</v>
      </c>
      <c r="W7" s="703">
        <f t="shared" ref="W7:X7" si="12">EOMONTH(EDATE(V7,IF(W8="budowa",1,12)),0)</f>
        <v>49856</v>
      </c>
      <c r="X7" s="703">
        <f t="shared" si="12"/>
        <v>50221</v>
      </c>
      <c r="Y7" s="703">
        <f t="shared" ref="Y7" si="13">EOMONTH(EDATE(X7,IF(Y8="budowa",1,12)),0)</f>
        <v>50586</v>
      </c>
      <c r="Z7" s="703">
        <f t="shared" ref="Z7" si="14">EOMONTH(EDATE(Y7,IF(Z8="budowa",1,12)),0)</f>
        <v>50951</v>
      </c>
      <c r="AA7" s="703">
        <f t="shared" ref="AA7:AB7" si="15">EOMONTH(EDATE(Z7,IF(AA8="budowa",1,12)),0)</f>
        <v>51317</v>
      </c>
      <c r="AB7" s="703">
        <f t="shared" si="15"/>
        <v>51682</v>
      </c>
      <c r="AC7" s="703">
        <f t="shared" ref="AC7" si="16">EOMONTH(EDATE(AB7,IF(AC8="budowa",1,12)),0)</f>
        <v>52047</v>
      </c>
      <c r="AD7" s="703">
        <f t="shared" ref="AD7" si="17">EOMONTH(EDATE(AC7,IF(AD8="budowa",1,12)),0)</f>
        <v>52412</v>
      </c>
      <c r="AE7" s="703">
        <f t="shared" ref="AE7:AF7" si="18">EOMONTH(EDATE(AD7,IF(AE8="budowa",1,12)),0)</f>
        <v>52778</v>
      </c>
      <c r="AF7" s="703">
        <f t="shared" si="18"/>
        <v>53143</v>
      </c>
      <c r="AG7" s="703">
        <f t="shared" ref="AG7" si="19">EOMONTH(EDATE(AF7,IF(AG8="budowa",1,12)),0)</f>
        <v>53508</v>
      </c>
      <c r="AH7" s="703">
        <f t="shared" ref="AH7" si="20">EOMONTH(EDATE(AG7,IF(AH8="budowa",1,12)),0)</f>
        <v>53873</v>
      </c>
      <c r="AI7" s="703">
        <f t="shared" ref="AI7:AJ7" si="21">EOMONTH(EDATE(AH7,IF(AI8="budowa",1,12)),0)</f>
        <v>54239</v>
      </c>
      <c r="AJ7" s="703">
        <f t="shared" si="21"/>
        <v>54604</v>
      </c>
      <c r="AK7" s="703">
        <f t="shared" ref="AK7" si="22">EOMONTH(EDATE(AJ7,IF(AK8="budowa",1,12)),0)</f>
        <v>54969</v>
      </c>
      <c r="AL7" s="703">
        <f t="shared" ref="AL7" si="23">EOMONTH(EDATE(AK7,IF(AL8="budowa",1,12)),0)</f>
        <v>55334</v>
      </c>
      <c r="AM7" s="703">
        <f t="shared" ref="AM7:AN7" si="24">EOMONTH(EDATE(AL7,IF(AM8="budowa",1,12)),0)</f>
        <v>55700</v>
      </c>
      <c r="AN7" s="703">
        <f t="shared" si="24"/>
        <v>56065</v>
      </c>
      <c r="AO7" s="703">
        <f t="shared" ref="AO7" si="25">EOMONTH(EDATE(AN7,IF(AO8="budowa",1,12)),0)</f>
        <v>56430</v>
      </c>
      <c r="AP7" s="703">
        <f t="shared" ref="AP7" si="26">EOMONTH(EDATE(AO7,IF(AP8="budowa",1,12)),0)</f>
        <v>56795</v>
      </c>
      <c r="AQ7" s="703">
        <f t="shared" ref="AQ7:AR7" si="27">EOMONTH(EDATE(AP7,IF(AQ8="budowa",1,12)),0)</f>
        <v>57161</v>
      </c>
      <c r="AR7" s="703">
        <f t="shared" si="27"/>
        <v>57526</v>
      </c>
      <c r="AS7" s="703">
        <f t="shared" ref="AS7" si="28">EOMONTH(EDATE(AR7,IF(AS8="budowa",1,12)),0)</f>
        <v>57891</v>
      </c>
      <c r="AT7" s="703">
        <f t="shared" ref="AT7" si="29">EOMONTH(EDATE(AS7,IF(AT8="budowa",1,12)),0)</f>
        <v>58256</v>
      </c>
      <c r="AU7" s="703">
        <f t="shared" ref="AU7:AV7" si="30">EOMONTH(EDATE(AT7,IF(AU8="budowa",1,12)),0)</f>
        <v>58622</v>
      </c>
      <c r="AV7" s="703">
        <f t="shared" si="30"/>
        <v>58987</v>
      </c>
      <c r="AW7" s="703">
        <f t="shared" ref="AW7" si="31">EOMONTH(EDATE(AV7,IF(AW8="budowa",1,12)),0)</f>
        <v>59352</v>
      </c>
      <c r="AX7" s="703">
        <f t="shared" ref="AX7" si="32">EOMONTH(EDATE(AW7,IF(AX8="budowa",1,12)),0)</f>
        <v>59717</v>
      </c>
      <c r="AY7" s="703">
        <f t="shared" ref="AY7:AZ7" si="33">EOMONTH(EDATE(AX7,IF(AY8="budowa",1,12)),0)</f>
        <v>60083</v>
      </c>
      <c r="AZ7" s="703">
        <f t="shared" si="33"/>
        <v>60448</v>
      </c>
      <c r="BA7" s="703">
        <f t="shared" ref="BA7" si="34">EOMONTH(EDATE(AZ7,IF(BA8="budowa",1,12)),0)</f>
        <v>60813</v>
      </c>
      <c r="BB7" s="703">
        <f t="shared" ref="BB7" si="35">EOMONTH(EDATE(BA7,IF(BB8="budowa",1,12)),0)</f>
        <v>61178</v>
      </c>
      <c r="BC7" s="703">
        <f t="shared" ref="BC7:BD7" si="36">EOMONTH(EDATE(BB7,IF(BC8="budowa",1,12)),0)</f>
        <v>61544</v>
      </c>
      <c r="BD7" s="703">
        <f t="shared" si="36"/>
        <v>61909</v>
      </c>
      <c r="BE7" s="355">
        <f t="shared" ref="BE7" si="37">EOMONTH(EDATE(BD7,IF(BE8="budowa",1,12)),0)</f>
        <v>62274</v>
      </c>
      <c r="BF7" s="703">
        <f t="shared" ref="BF7" si="38">EOMONTH(EDATE(BE7,IF(BF8="budowa",1,12)),0)</f>
        <v>62639</v>
      </c>
      <c r="BG7" s="703">
        <f t="shared" ref="BG7:BH7" si="39">EOMONTH(EDATE(BF7,IF(BG8="budowa",1,12)),0)</f>
        <v>63005</v>
      </c>
      <c r="BH7" s="703">
        <f t="shared" si="39"/>
        <v>63370</v>
      </c>
      <c r="BI7" s="703">
        <f t="shared" ref="BI7" si="40">EOMONTH(EDATE(BH7,IF(BI8="budowa",1,12)),0)</f>
        <v>63735</v>
      </c>
      <c r="BJ7" s="703">
        <f t="shared" ref="BJ7" si="41">EOMONTH(EDATE(BI7,IF(BJ8="budowa",1,12)),0)</f>
        <v>64100</v>
      </c>
      <c r="BK7" s="703">
        <f t="shared" ref="BK7:BL7" si="42">EOMONTH(EDATE(BJ7,IF(BK8="budowa",1,12)),0)</f>
        <v>64466</v>
      </c>
      <c r="BL7" s="703">
        <f t="shared" si="42"/>
        <v>64831</v>
      </c>
      <c r="BM7" s="703">
        <f t="shared" ref="BM7" si="43">EOMONTH(EDATE(BL7,IF(BM8="budowa",1,12)),0)</f>
        <v>65196</v>
      </c>
      <c r="BN7" s="703">
        <f t="shared" ref="BN7" si="44">EOMONTH(EDATE(BM7,IF(BN8="budowa",1,12)),0)</f>
        <v>65561</v>
      </c>
      <c r="BO7" s="703">
        <f t="shared" ref="BO7:BP7" si="45">EOMONTH(EDATE(BN7,IF(BO8="budowa",1,12)),0)</f>
        <v>65927</v>
      </c>
      <c r="BP7" s="703">
        <f t="shared" si="45"/>
        <v>66292</v>
      </c>
      <c r="BQ7" s="703">
        <f t="shared" ref="BQ7" si="46">EOMONTH(EDATE(BP7,IF(BQ8="budowa",1,12)),0)</f>
        <v>66657</v>
      </c>
      <c r="BR7" s="703">
        <f t="shared" ref="BR7" si="47">EOMONTH(EDATE(BQ7,IF(BR8="budowa",1,12)),0)</f>
        <v>67022</v>
      </c>
      <c r="BS7" s="703">
        <f t="shared" ref="BS7:BT7" si="48">EOMONTH(EDATE(BR7,IF(BS8="budowa",1,12)),0)</f>
        <v>67388</v>
      </c>
      <c r="BT7" s="704">
        <f t="shared" si="48"/>
        <v>67753</v>
      </c>
      <c r="BU7" s="385">
        <f t="shared" ref="BU7" si="49">EOMONTH(EDATE(BT7,IF(BU8="budowa",1,12)),0)</f>
        <v>68118</v>
      </c>
      <c r="BV7" s="385">
        <f t="shared" ref="BV7" si="50">EOMONTH(EDATE(BU7,IF(BV8="budowa",1,12)),0)</f>
        <v>68483</v>
      </c>
      <c r="BW7" s="385">
        <f t="shared" ref="BW7:BX7" si="51">EOMONTH(EDATE(BV7,IF(BW8="budowa",1,12)),0)</f>
        <v>68849</v>
      </c>
      <c r="BX7" s="385">
        <f t="shared" si="51"/>
        <v>69214</v>
      </c>
      <c r="BY7" s="385">
        <f t="shared" ref="BY7" si="52">EOMONTH(EDATE(BX7,IF(BY8="budowa",1,12)),0)</f>
        <v>69579</v>
      </c>
      <c r="BZ7" s="385">
        <f t="shared" ref="BZ7" si="53">EOMONTH(EDATE(BY7,IF(BZ8="budowa",1,12)),0)</f>
        <v>69944</v>
      </c>
      <c r="CA7" s="385">
        <f t="shared" ref="CA7:CB7" si="54">EOMONTH(EDATE(BZ7,IF(CA8="budowa",1,12)),0)</f>
        <v>70310</v>
      </c>
      <c r="CB7" s="385">
        <f t="shared" si="54"/>
        <v>70675</v>
      </c>
      <c r="CC7" s="385">
        <f t="shared" ref="CC7" si="55">EOMONTH(EDATE(CB7,IF(CC8="budowa",1,12)),0)</f>
        <v>71040</v>
      </c>
      <c r="CD7" s="385">
        <f t="shared" ref="CD7" si="56">EOMONTH(EDATE(CC7,IF(CD8="budowa",1,12)),0)</f>
        <v>71405</v>
      </c>
      <c r="CE7" s="385">
        <f t="shared" ref="CE7" si="57">EOMONTH(EDATE(CD7,IF(CE8="budowa",1,12)),0)</f>
        <v>71771</v>
      </c>
    </row>
    <row r="8" spans="1:83" x14ac:dyDescent="0.25">
      <c r="B8" s="520"/>
      <c r="C8" s="65"/>
      <c r="D8" s="65"/>
      <c r="E8" s="259"/>
      <c r="F8" s="302" t="str">
        <f>IF(ZAŁ7a!F3=0,"budowa",IF(ZAŁ7a!F2&lt;26,"eksploatacja","ND"))</f>
        <v>budowa</v>
      </c>
      <c r="G8" s="302" t="str">
        <f>IF(ZAŁ7a!G3=0,"budowa",IF(ZAŁ7a!G2&lt;26,"eksploatacja","ND"))</f>
        <v>eksploatacja</v>
      </c>
      <c r="H8" s="302" t="str">
        <f>IF(ZAŁ7a!H3=0,"budowa",IF(ZAŁ7a!H2&lt;26,"eksploatacja","ND"))</f>
        <v>eksploatacja</v>
      </c>
      <c r="I8" s="302" t="str">
        <f>IF(ZAŁ7a!I3=0,"budowa",IF(ZAŁ7a!I2&lt;26,"eksploatacja","ND"))</f>
        <v>eksploatacja</v>
      </c>
      <c r="J8" s="302" t="str">
        <f>IF(ZAŁ7a!J3=0,"budowa",IF(ZAŁ7a!J2&lt;26,"eksploatacja","ND"))</f>
        <v>eksploatacja</v>
      </c>
      <c r="K8" s="302" t="str">
        <f>IF(ZAŁ7a!K3=0,"budowa",IF(ZAŁ7a!K2&lt;26,"eksploatacja","ND"))</f>
        <v>eksploatacja</v>
      </c>
      <c r="L8" s="302" t="str">
        <f>IF(ZAŁ7a!L3=0,"budowa",IF(ZAŁ7a!L2&lt;26,"eksploatacja","ND"))</f>
        <v>eksploatacja</v>
      </c>
      <c r="M8" s="302" t="str">
        <f>IF(ZAŁ7a!M3=0,"budowa",IF(ZAŁ7a!M2&lt;26,"eksploatacja","ND"))</f>
        <v>eksploatacja</v>
      </c>
      <c r="N8" s="302" t="str">
        <f>IF(ZAŁ7a!N3=0,"budowa",IF(ZAŁ7a!N2&lt;26,"eksploatacja","ND"))</f>
        <v>eksploatacja</v>
      </c>
      <c r="O8" s="302" t="str">
        <f>IF(ZAŁ7a!O3=0,"budowa",IF(ZAŁ7a!O2&lt;26,"eksploatacja","ND"))</f>
        <v>eksploatacja</v>
      </c>
      <c r="P8" s="302" t="str">
        <f>IF(ZAŁ7a!P3=0,"budowa",IF(ZAŁ7a!P2&lt;26,"eksploatacja","ND"))</f>
        <v>eksploatacja</v>
      </c>
      <c r="Q8" s="302" t="str">
        <f>IF(ZAŁ7a!Q3=0,"budowa",IF(ZAŁ7a!Q2&lt;26,"eksploatacja","ND"))</f>
        <v>eksploatacja</v>
      </c>
      <c r="R8" s="302" t="str">
        <f>IF(ZAŁ7a!R3=0,"budowa",IF(ZAŁ7a!R2&lt;26,"eksploatacja","ND"))</f>
        <v>eksploatacja</v>
      </c>
      <c r="S8" s="302" t="str">
        <f>IF(ZAŁ7a!S3=0,"budowa",IF(ZAŁ7a!S2&lt;26,"eksploatacja","ND"))</f>
        <v>eksploatacja</v>
      </c>
      <c r="T8" s="302" t="str">
        <f>IF(ZAŁ7a!T3=0,"budowa",IF(ZAŁ7a!T2&lt;26,"eksploatacja","ND"))</f>
        <v>eksploatacja</v>
      </c>
      <c r="U8" s="302" t="str">
        <f>IF(ZAŁ7a!U3=0,"budowa",IF(ZAŁ7a!U2&lt;26,"eksploatacja","ND"))</f>
        <v>eksploatacja</v>
      </c>
      <c r="V8" s="302" t="str">
        <f>IF(ZAŁ7a!V3=0,"budowa",IF(ZAŁ7a!V2&lt;26,"eksploatacja","ND"))</f>
        <v>eksploatacja</v>
      </c>
      <c r="W8" s="302" t="str">
        <f>IF(ZAŁ7a!W3=0,"budowa",IF(ZAŁ7a!W2&lt;26,"eksploatacja","ND"))</f>
        <v>eksploatacja</v>
      </c>
      <c r="X8" s="302" t="str">
        <f>IF(ZAŁ7a!X3=0,"budowa",IF(ZAŁ7a!X2&lt;26,"eksploatacja","ND"))</f>
        <v>eksploatacja</v>
      </c>
      <c r="Y8" s="302" t="str">
        <f>IF(ZAŁ7a!Y3=0,"budowa",IF(ZAŁ7a!Y2&lt;26,"eksploatacja","ND"))</f>
        <v>eksploatacja</v>
      </c>
      <c r="Z8" s="302" t="str">
        <f>IF(ZAŁ7a!Z3=0,"budowa",IF(ZAŁ7a!Z2&lt;26,"eksploatacja","ND"))</f>
        <v>eksploatacja</v>
      </c>
      <c r="AA8" s="302" t="str">
        <f>IF(ZAŁ7a!AA3=0,"budowa",IF(ZAŁ7a!AA2&lt;26,"eksploatacja","ND"))</f>
        <v>eksploatacja</v>
      </c>
      <c r="AB8" s="302" t="str">
        <f>IF(ZAŁ7a!AB3=0,"budowa",IF(ZAŁ7a!AB2&lt;26,"eksploatacja","ND"))</f>
        <v>eksploatacja</v>
      </c>
      <c r="AC8" s="302" t="str">
        <f>IF(ZAŁ7a!AC3=0,"budowa",IF(ZAŁ7a!AC2&lt;26,"eksploatacja","ND"))</f>
        <v>eksploatacja</v>
      </c>
      <c r="AD8" s="302" t="str">
        <f>IF(ZAŁ7a!AD3=0,"budowa",IF(ZAŁ7a!AD2&lt;26,"eksploatacja","ND"))</f>
        <v>eksploatacja</v>
      </c>
      <c r="AE8" s="302" t="str">
        <f>IF(ZAŁ7a!AE3=0,"budowa",IF(ZAŁ7a!AE2&lt;26,"eksploatacja","ND"))</f>
        <v>eksploatacja</v>
      </c>
      <c r="AF8" s="302" t="str">
        <f>IF(ZAŁ7a!AF3=0,"budowa",IF(ZAŁ7a!AF2&lt;26,"eksploatacja","ND"))</f>
        <v>ND</v>
      </c>
      <c r="AG8" s="302" t="str">
        <f>IF(ZAŁ7a!AG3=0,"budowa",IF(ZAŁ7a!AG2&lt;26,"eksploatacja","ND"))</f>
        <v>ND</v>
      </c>
      <c r="AH8" s="302" t="str">
        <f>IF(ZAŁ7a!AH3=0,"budowa",IF(ZAŁ7a!AH2&lt;26,"eksploatacja","ND"))</f>
        <v>ND</v>
      </c>
      <c r="AI8" s="302" t="str">
        <f>IF(ZAŁ7a!AI3=0,"budowa",IF(ZAŁ7a!AI2&lt;26,"eksploatacja","ND"))</f>
        <v>ND</v>
      </c>
      <c r="AJ8" s="302" t="str">
        <f>IF(ZAŁ7a!AJ3=0,"budowa",IF(ZAŁ7a!AJ2&lt;26,"eksploatacja","ND"))</f>
        <v>ND</v>
      </c>
      <c r="AK8" s="302" t="str">
        <f>IF(ZAŁ7a!AK3=0,"budowa",IF(ZAŁ7a!AK2&lt;26,"eksploatacja","ND"))</f>
        <v>ND</v>
      </c>
      <c r="AL8" s="302" t="str">
        <f>IF(ZAŁ7a!AL3=0,"budowa",IF(ZAŁ7a!AL2&lt;26,"eksploatacja","ND"))</f>
        <v>ND</v>
      </c>
      <c r="AM8" s="302" t="str">
        <f>IF(ZAŁ7a!AM3=0,"budowa",IF(ZAŁ7a!AM2&lt;26,"eksploatacja","ND"))</f>
        <v>ND</v>
      </c>
      <c r="AN8" s="302" t="str">
        <f>IF(ZAŁ7a!AN3=0,"budowa",IF(ZAŁ7a!AN2&lt;26,"eksploatacja","ND"))</f>
        <v>ND</v>
      </c>
      <c r="AO8" s="302" t="str">
        <f>IF(ZAŁ7a!AO3=0,"budowa",IF(ZAŁ7a!AO2&lt;26,"eksploatacja","ND"))</f>
        <v>ND</v>
      </c>
      <c r="AP8" s="302" t="str">
        <f>IF(ZAŁ7a!AP3=0,"budowa",IF(ZAŁ7a!AP2&lt;26,"eksploatacja","ND"))</f>
        <v>ND</v>
      </c>
      <c r="AQ8" s="302" t="str">
        <f>IF(ZAŁ7a!AQ3=0,"budowa",IF(ZAŁ7a!AQ2&lt;26,"eksploatacja","ND"))</f>
        <v>ND</v>
      </c>
      <c r="AR8" s="302" t="str">
        <f>IF(ZAŁ7a!AR3=0,"budowa",IF(ZAŁ7a!AR2&lt;26,"eksploatacja","ND"))</f>
        <v>ND</v>
      </c>
      <c r="AS8" s="302" t="str">
        <f>IF(ZAŁ7a!AS3=0,"budowa",IF(ZAŁ7a!AS2&lt;26,"eksploatacja","ND"))</f>
        <v>ND</v>
      </c>
      <c r="AT8" s="302" t="str">
        <f>IF(ZAŁ7a!AT3=0,"budowa",IF(ZAŁ7a!AT2&lt;26,"eksploatacja","ND"))</f>
        <v>ND</v>
      </c>
      <c r="AU8" s="302" t="str">
        <f>IF(ZAŁ7a!AU3=0,"budowa",IF(ZAŁ7a!AU2&lt;26,"eksploatacja","ND"))</f>
        <v>ND</v>
      </c>
      <c r="AV8" s="302" t="str">
        <f>IF(ZAŁ7a!AV3=0,"budowa",IF(ZAŁ7a!AV2&lt;26,"eksploatacja","ND"))</f>
        <v>ND</v>
      </c>
      <c r="AW8" s="302" t="str">
        <f>IF(ZAŁ7a!AW3=0,"budowa",IF(ZAŁ7a!AW2&lt;26,"eksploatacja","ND"))</f>
        <v>ND</v>
      </c>
      <c r="AX8" s="302" t="str">
        <f>IF(ZAŁ7a!AX3=0,"budowa",IF(ZAŁ7a!AX2&lt;26,"eksploatacja","ND"))</f>
        <v>ND</v>
      </c>
      <c r="AY8" s="302" t="str">
        <f>IF(ZAŁ7a!AY3=0,"budowa",IF(ZAŁ7a!AY2&lt;26,"eksploatacja","ND"))</f>
        <v>ND</v>
      </c>
      <c r="AZ8" s="302" t="str">
        <f>IF(ZAŁ7a!AZ3=0,"budowa",IF(ZAŁ7a!AZ2&lt;26,"eksploatacja","ND"))</f>
        <v>ND</v>
      </c>
      <c r="BA8" s="302" t="str">
        <f>IF(ZAŁ7a!BA3=0,"budowa",IF(ZAŁ7a!BA2&lt;26,"eksploatacja","ND"))</f>
        <v>ND</v>
      </c>
      <c r="BB8" s="302" t="str">
        <f>IF(ZAŁ7a!BB3=0,"budowa",IF(ZAŁ7a!BB2&lt;26,"eksploatacja","ND"))</f>
        <v>ND</v>
      </c>
      <c r="BC8" s="302" t="str">
        <f>IF(ZAŁ7a!BC3=0,"budowa",IF(ZAŁ7a!BC2&lt;26,"eksploatacja","ND"))</f>
        <v>ND</v>
      </c>
      <c r="BD8" s="302" t="str">
        <f>IF(ZAŁ7a!BD3=0,"budowa",IF(ZAŁ7a!BD2&lt;26,"eksploatacja","ND"))</f>
        <v>ND</v>
      </c>
      <c r="BE8" s="302" t="str">
        <f>IF(ZAŁ7a!BE3=0,"budowa",IF(ZAŁ7a!BE2&lt;26,"eksploatacja","ND"))</f>
        <v>ND</v>
      </c>
      <c r="BF8" s="302" t="str">
        <f>IF(ZAŁ7a!BF3=0,"budowa",IF(ZAŁ7a!BF2&lt;26,"eksploatacja","ND"))</f>
        <v>ND</v>
      </c>
      <c r="BG8" s="302" t="str">
        <f>IF(ZAŁ7a!BG3=0,"budowa",IF(ZAŁ7a!BG2&lt;26,"eksploatacja","ND"))</f>
        <v>ND</v>
      </c>
      <c r="BH8" s="302" t="str">
        <f>IF(ZAŁ7a!BH3=0,"budowa",IF(ZAŁ7a!BH2&lt;26,"eksploatacja","ND"))</f>
        <v>ND</v>
      </c>
      <c r="BI8" s="302" t="str">
        <f>IF(ZAŁ7a!BI3=0,"budowa",IF(ZAŁ7a!BI2&lt;26,"eksploatacja","ND"))</f>
        <v>ND</v>
      </c>
      <c r="BJ8" s="302" t="str">
        <f>IF(ZAŁ7a!BJ3=0,"budowa",IF(ZAŁ7a!BJ2&lt;26,"eksploatacja","ND"))</f>
        <v>ND</v>
      </c>
      <c r="BK8" s="302" t="str">
        <f>IF(ZAŁ7a!BK3=0,"budowa",IF(ZAŁ7a!BK2&lt;26,"eksploatacja","ND"))</f>
        <v>ND</v>
      </c>
      <c r="BL8" s="302" t="str">
        <f>IF(ZAŁ7a!BL3=0,"budowa",IF(ZAŁ7a!BL2&lt;26,"eksploatacja","ND"))</f>
        <v>ND</v>
      </c>
      <c r="BM8" s="302" t="str">
        <f>IF(ZAŁ7a!BM3=0,"budowa",IF(ZAŁ7a!BM2&lt;26,"eksploatacja","ND"))</f>
        <v>ND</v>
      </c>
      <c r="BN8" s="302" t="str">
        <f>IF(ZAŁ7a!BN3=0,"budowa",IF(ZAŁ7a!BN2&lt;26,"eksploatacja","ND"))</f>
        <v>ND</v>
      </c>
      <c r="BO8" s="302" t="str">
        <f>IF(ZAŁ7a!BO3=0,"budowa",IF(ZAŁ7a!BO2&lt;26,"eksploatacja","ND"))</f>
        <v>ND</v>
      </c>
      <c r="BP8" s="302" t="str">
        <f>IF(ZAŁ7a!BP3=0,"budowa",IF(ZAŁ7a!BP2&lt;26,"eksploatacja","ND"))</f>
        <v>ND</v>
      </c>
      <c r="BQ8" s="302" t="str">
        <f>IF(ZAŁ7a!BQ3=0,"budowa",IF(ZAŁ7a!BQ2&lt;26,"eksploatacja","ND"))</f>
        <v>ND</v>
      </c>
      <c r="BR8" s="302" t="str">
        <f>IF(ZAŁ7a!BR3=0,"budowa",IF(ZAŁ7a!BR2&lt;26,"eksploatacja","ND"))</f>
        <v>ND</v>
      </c>
      <c r="BS8" s="302" t="str">
        <f>IF(ZAŁ7a!BS3=0,"budowa",IF(ZAŁ7a!BS2&lt;26,"eksploatacja","ND"))</f>
        <v>ND</v>
      </c>
      <c r="BT8" s="719" t="str">
        <f>IF(ZAŁ7a!BT3=0,"budowa",IF(ZAŁ7a!BT2&lt;26,"eksploatacja","ND"))</f>
        <v>ND</v>
      </c>
      <c r="BU8" s="302" t="str">
        <f>IF(ZAŁ7a!BU3=0,"budowa",IF(ZAŁ7a!BU2&lt;26,"eksploatacja","ND"))</f>
        <v>ND</v>
      </c>
      <c r="BV8" s="302" t="str">
        <f>IF(ZAŁ7a!BV3=0,"budowa",IF(ZAŁ7a!BV2&lt;26,"eksploatacja","ND"))</f>
        <v>ND</v>
      </c>
      <c r="BW8" s="302" t="str">
        <f>IF(ZAŁ7a!BW3=0,"budowa",IF(ZAŁ7a!BW2&lt;26,"eksploatacja","ND"))</f>
        <v>ND</v>
      </c>
      <c r="BX8" s="302" t="str">
        <f>IF(ZAŁ7a!BX3=0,"budowa",IF(ZAŁ7a!BX2&lt;26,"eksploatacja","ND"))</f>
        <v>ND</v>
      </c>
      <c r="BY8" s="302" t="str">
        <f>IF(ZAŁ7a!BY3=0,"budowa",IF(ZAŁ7a!BY2&lt;26,"eksploatacja","ND"))</f>
        <v>ND</v>
      </c>
      <c r="BZ8" s="302" t="str">
        <f>IF(ZAŁ7a!BZ3=0,"budowa",IF(ZAŁ7a!BZ2&lt;26,"eksploatacja","ND"))</f>
        <v>ND</v>
      </c>
      <c r="CA8" s="302" t="str">
        <f>IF(ZAŁ7a!CA3=0,"budowa",IF(ZAŁ7a!CA2&lt;26,"eksploatacja","ND"))</f>
        <v>ND</v>
      </c>
      <c r="CB8" s="302" t="str">
        <f>IF(ZAŁ7a!CB3=0,"budowa",IF(ZAŁ7a!CB2&lt;26,"eksploatacja","ND"))</f>
        <v>ND</v>
      </c>
      <c r="CC8" s="302" t="str">
        <f>IF(ZAŁ7a!CC3=0,"budowa",IF(ZAŁ7a!CC2&lt;26,"eksploatacja","ND"))</f>
        <v>ND</v>
      </c>
      <c r="CD8" s="302" t="str">
        <f>IF(ZAŁ7a!CD3=0,"budowa",IF(ZAŁ7a!CD2&lt;26,"eksploatacja","ND"))</f>
        <v>ND</v>
      </c>
      <c r="CE8" s="302" t="str">
        <f>IF(ZAŁ7a!CE3=0,"budowa",IF(ZAŁ7a!CE2&lt;26,"eksploatacja","ND"))</f>
        <v>ND</v>
      </c>
    </row>
    <row r="9" spans="1:83" x14ac:dyDescent="0.25">
      <c r="A9" s="65"/>
      <c r="B9" s="720"/>
      <c r="C9" s="328" t="s">
        <v>414</v>
      </c>
      <c r="D9" s="329">
        <f>ZAŁ7!D17</f>
        <v>0.03</v>
      </c>
      <c r="E9" s="330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528"/>
    </row>
    <row r="10" spans="1:83" ht="30" x14ac:dyDescent="0.25">
      <c r="A10" s="65"/>
      <c r="B10" s="705"/>
      <c r="C10" s="474" t="s">
        <v>460</v>
      </c>
      <c r="D10" s="280"/>
      <c r="E10" s="258"/>
      <c r="F10" s="354">
        <f>SUMIF(ZAŁ2!$C23:$CC23,ZAŁ9!$F7:$CE7,ZAŁ2!$C28:$CC28)</f>
        <v>9.9231264155055232E-3</v>
      </c>
      <c r="G10" s="354">
        <f>SUMIF(ZAŁ2!$C23:$CC23,ZAŁ9!$F7:$CE7,ZAŁ2!$C28:$CC28)</f>
        <v>0.02</v>
      </c>
      <c r="H10" s="354">
        <f>SUMIF(ZAŁ2!$C23:$CC23,ZAŁ9!$F7:$CE7,ZAŁ2!$C28:$CC28)</f>
        <v>0.02</v>
      </c>
      <c r="I10" s="354">
        <f>SUMIF(ZAŁ2!$C23:$CC23,ZAŁ9!$F7:$CE7,ZAŁ2!$C28:$CC28)</f>
        <v>0.02</v>
      </c>
      <c r="J10" s="354">
        <f>SUMIF(ZAŁ2!$C23:$CC23,ZAŁ9!$F7:$CE7,ZAŁ2!$C28:$CC28)</f>
        <v>0.02</v>
      </c>
      <c r="K10" s="354">
        <f>SUMIF(ZAŁ2!$C23:$CC23,ZAŁ9!$F7:$CE7,ZAŁ2!$C28:$CC28)</f>
        <v>0.02</v>
      </c>
      <c r="L10" s="354">
        <f>SUMIF(ZAŁ2!$C23:$CC23,ZAŁ9!$F7:$CE7,ZAŁ2!$C28:$CC28)</f>
        <v>0.02</v>
      </c>
      <c r="M10" s="354">
        <f>SUMIF(ZAŁ2!$C23:$CC23,ZAŁ9!$F7:$CE7,ZAŁ2!$C28:$CC28)</f>
        <v>0.02</v>
      </c>
      <c r="N10" s="354">
        <f>SUMIF(ZAŁ2!$C23:$CC23,ZAŁ9!$F7:$CE7,ZAŁ2!$C28:$CC28)</f>
        <v>0.02</v>
      </c>
      <c r="O10" s="354">
        <f>SUMIF(ZAŁ2!$C23:$CC23,ZAŁ9!$F7:$CE7,ZAŁ2!$C28:$CC28)</f>
        <v>0.02</v>
      </c>
      <c r="P10" s="354">
        <f>SUMIF(ZAŁ2!$C23:$CC23,ZAŁ9!$F7:$CE7,ZAŁ2!$C28:$CC28)</f>
        <v>0.02</v>
      </c>
      <c r="Q10" s="354">
        <f>SUMIF(ZAŁ2!$C23:$CC23,ZAŁ9!$F7:$CE7,ZAŁ2!$C28:$CC28)</f>
        <v>0.02</v>
      </c>
      <c r="R10" s="354">
        <f>SUMIF(ZAŁ2!$C23:$CC23,ZAŁ9!$F7:$CE7,ZAŁ2!$C28:$CC28)</f>
        <v>0.02</v>
      </c>
      <c r="S10" s="354">
        <f>SUMIF(ZAŁ2!$C23:$CC23,ZAŁ9!$F7:$CE7,ZAŁ2!$C28:$CC28)</f>
        <v>0.02</v>
      </c>
      <c r="T10" s="354">
        <f>SUMIF(ZAŁ2!$C23:$CC23,ZAŁ9!$F7:$CE7,ZAŁ2!$C28:$CC28)</f>
        <v>0.02</v>
      </c>
      <c r="U10" s="354">
        <f>SUMIF(ZAŁ2!$C23:$CC23,ZAŁ9!$F7:$CE7,ZAŁ2!$C28:$CC28)</f>
        <v>0.02</v>
      </c>
      <c r="V10" s="354">
        <f>SUMIF(ZAŁ2!$C23:$CC23,ZAŁ9!$F7:$CE7,ZAŁ2!$C28:$CC28)</f>
        <v>0.02</v>
      </c>
      <c r="W10" s="354">
        <f>SUMIF(ZAŁ2!$C23:$CC23,ZAŁ9!$F7:$CE7,ZAŁ2!$C28:$CC28)</f>
        <v>0.02</v>
      </c>
      <c r="X10" s="354">
        <f>SUMIF(ZAŁ2!$C23:$CC23,ZAŁ9!$F7:$CE7,ZAŁ2!$C28:$CC28)</f>
        <v>0.02</v>
      </c>
      <c r="Y10" s="354">
        <f>SUMIF(ZAŁ2!$C23:$CC23,ZAŁ9!$F7:$CE7,ZAŁ2!$C28:$CC28)</f>
        <v>0.02</v>
      </c>
      <c r="Z10" s="354">
        <f>SUMIF(ZAŁ2!$C23:$CC23,ZAŁ9!$F7:$CE7,ZAŁ2!$C28:$CC28)</f>
        <v>0.02</v>
      </c>
      <c r="AA10" s="354">
        <f>SUMIF(ZAŁ2!$C23:$CC23,ZAŁ9!$F7:$CE7,ZAŁ2!$C28:$CC28)</f>
        <v>0.02</v>
      </c>
      <c r="AB10" s="354">
        <f>SUMIF(ZAŁ2!$C23:$CC23,ZAŁ9!$F7:$CE7,ZAŁ2!$C28:$CC28)</f>
        <v>0.02</v>
      </c>
      <c r="AC10" s="354">
        <f>SUMIF(ZAŁ2!$C23:$CC23,ZAŁ9!$F7:$CE7,ZAŁ2!$C28:$CC28)</f>
        <v>0.02</v>
      </c>
      <c r="AD10" s="354">
        <f>SUMIF(ZAŁ2!$C23:$CC23,ZAŁ9!$F7:$CE7,ZAŁ2!$C28:$CC28)</f>
        <v>0.02</v>
      </c>
      <c r="AE10" s="354">
        <f>SUMIF(ZAŁ2!$C23:$CC23,ZAŁ9!$F7:$CE7,ZAŁ2!$C28:$CC28)</f>
        <v>0.02</v>
      </c>
      <c r="AF10" s="354">
        <f>SUMIF(ZAŁ2!$C23:$CC23,ZAŁ9!$F7:$CE7,ZAŁ2!$C28:$CC28)</f>
        <v>0</v>
      </c>
      <c r="AG10" s="354">
        <f>SUMIF(ZAŁ2!$C23:$CC23,ZAŁ9!$F7:$CE7,ZAŁ2!$C28:$CC28)</f>
        <v>0</v>
      </c>
      <c r="AH10" s="354">
        <f>SUMIF(ZAŁ2!$C23:$CC23,ZAŁ9!$F7:$CE7,ZAŁ2!$C28:$CC28)</f>
        <v>0</v>
      </c>
      <c r="AI10" s="354">
        <f>SUMIF(ZAŁ2!$C23:$CC23,ZAŁ9!$F7:$CE7,ZAŁ2!$C28:$CC28)</f>
        <v>0</v>
      </c>
      <c r="AJ10" s="354">
        <f>SUMIF(ZAŁ2!$C23:$CC23,ZAŁ9!$F7:$CE7,ZAŁ2!$C28:$CC28)</f>
        <v>0</v>
      </c>
      <c r="AK10" s="354">
        <f>SUMIF(ZAŁ2!$C23:$CC23,ZAŁ9!$F7:$CE7,ZAŁ2!$C28:$CC28)</f>
        <v>0</v>
      </c>
      <c r="AL10" s="354">
        <f>SUMIF(ZAŁ2!$C23:$CC23,ZAŁ9!$F7:$CE7,ZAŁ2!$C28:$CC28)</f>
        <v>0</v>
      </c>
      <c r="AM10" s="354">
        <f>SUMIF(ZAŁ2!$C23:$CC23,ZAŁ9!$F7:$CE7,ZAŁ2!$C28:$CC28)</f>
        <v>0</v>
      </c>
      <c r="AN10" s="354">
        <f>SUMIF(ZAŁ2!$C23:$CC23,ZAŁ9!$F7:$CE7,ZAŁ2!$C28:$CC28)</f>
        <v>0</v>
      </c>
      <c r="AO10" s="354">
        <f>SUMIF(ZAŁ2!$C23:$CC23,ZAŁ9!$F7:$CE7,ZAŁ2!$C28:$CC28)</f>
        <v>0</v>
      </c>
      <c r="AP10" s="354">
        <f>SUMIF(ZAŁ2!$C23:$CC23,ZAŁ9!$F7:$CE7,ZAŁ2!$C28:$CC28)</f>
        <v>0</v>
      </c>
      <c r="AQ10" s="354">
        <f>SUMIF(ZAŁ2!$C23:$CC23,ZAŁ9!$F7:$CE7,ZAŁ2!$C28:$CC28)</f>
        <v>0</v>
      </c>
      <c r="AR10" s="354">
        <f>SUMIF(ZAŁ2!$C23:$CC23,ZAŁ9!$F7:$CE7,ZAŁ2!$C28:$CC28)</f>
        <v>0</v>
      </c>
      <c r="AS10" s="354">
        <f>SUMIF(ZAŁ2!$C23:$CC23,ZAŁ9!$F7:$CE7,ZAŁ2!$C28:$CC28)</f>
        <v>0</v>
      </c>
      <c r="AT10" s="354">
        <f>SUMIF(ZAŁ2!$C23:$CC23,ZAŁ9!$F7:$CE7,ZAŁ2!$C28:$CC28)</f>
        <v>0</v>
      </c>
      <c r="AU10" s="354">
        <f>SUMIF(ZAŁ2!$C23:$CC23,ZAŁ9!$F7:$CE7,ZAŁ2!$C28:$CC28)</f>
        <v>0</v>
      </c>
      <c r="AV10" s="354">
        <f>SUMIF(ZAŁ2!$C23:$CC23,ZAŁ9!$F7:$CE7,ZAŁ2!$C28:$CC28)</f>
        <v>0</v>
      </c>
      <c r="AW10" s="354">
        <f>SUMIF(ZAŁ2!$C23:$CC23,ZAŁ9!$F7:$CE7,ZAŁ2!$C28:$CC28)</f>
        <v>0</v>
      </c>
      <c r="AX10" s="354">
        <f>SUMIF(ZAŁ2!$C23:$CC23,ZAŁ9!$F7:$CE7,ZAŁ2!$C28:$CC28)</f>
        <v>0</v>
      </c>
      <c r="AY10" s="354">
        <f>SUMIF(ZAŁ2!$C23:$CC23,ZAŁ9!$F7:$CE7,ZAŁ2!$C28:$CC28)</f>
        <v>0</v>
      </c>
      <c r="AZ10" s="354">
        <f>SUMIF(ZAŁ2!$C23:$CC23,ZAŁ9!$F7:$CE7,ZAŁ2!$C28:$CC28)</f>
        <v>0</v>
      </c>
      <c r="BA10" s="354">
        <f>SUMIF(ZAŁ2!$C23:$CC23,ZAŁ9!$F7:$CE7,ZAŁ2!$C28:$CC28)</f>
        <v>0</v>
      </c>
      <c r="BB10" s="354">
        <f>SUMIF(ZAŁ2!$C23:$CC23,ZAŁ9!$F7:$CE7,ZAŁ2!$C28:$CC28)</f>
        <v>0</v>
      </c>
      <c r="BC10" s="354">
        <f>SUMIF(ZAŁ2!$C23:$CC23,ZAŁ9!$F7:$CE7,ZAŁ2!$C28:$CC28)</f>
        <v>0</v>
      </c>
      <c r="BD10" s="354">
        <f>SUMIF(ZAŁ2!$C23:$CC23,ZAŁ9!$F7:$CE7,ZAŁ2!$C28:$CC28)</f>
        <v>0</v>
      </c>
      <c r="BE10" s="354">
        <f>SUMIF(ZAŁ2!$C23:$CC23,ZAŁ9!$F7:$CE7,ZAŁ2!$C28:$CC28)</f>
        <v>0</v>
      </c>
      <c r="BF10" s="354">
        <f>SUMIF(ZAŁ2!$C23:$CC23,ZAŁ9!$F7:$CE7,ZAŁ2!$C28:$CC28)</f>
        <v>0</v>
      </c>
      <c r="BG10" s="354">
        <f>SUMIF(ZAŁ2!$C23:$CC23,ZAŁ9!$F7:$CE7,ZAŁ2!$C28:$CC28)</f>
        <v>0</v>
      </c>
      <c r="BH10" s="354">
        <f>SUMIF(ZAŁ2!$C23:$CC23,ZAŁ9!$F7:$CE7,ZAŁ2!$C28:$CC28)</f>
        <v>0</v>
      </c>
      <c r="BI10" s="354">
        <f>SUMIF(ZAŁ2!$C23:$CC23,ZAŁ9!$F7:$CE7,ZAŁ2!$C28:$CC28)</f>
        <v>0</v>
      </c>
      <c r="BJ10" s="354">
        <f>SUMIF(ZAŁ2!$C23:$CC23,ZAŁ9!$F7:$CE7,ZAŁ2!$C28:$CC28)</f>
        <v>0</v>
      </c>
      <c r="BK10" s="354">
        <f>SUMIF(ZAŁ2!$C23:$CC23,ZAŁ9!$F7:$CE7,ZAŁ2!$C28:$CC28)</f>
        <v>0</v>
      </c>
      <c r="BL10" s="354">
        <f>SUMIF(ZAŁ2!$C23:$CC23,ZAŁ9!$F7:$CE7,ZAŁ2!$C28:$CC28)</f>
        <v>0</v>
      </c>
      <c r="BM10" s="354">
        <f>SUMIF(ZAŁ2!$C23:$CC23,ZAŁ9!$F7:$CE7,ZAŁ2!$C28:$CC28)</f>
        <v>0</v>
      </c>
      <c r="BN10" s="354">
        <f>SUMIF(ZAŁ2!$C23:$CC23,ZAŁ9!$F7:$CE7,ZAŁ2!$C28:$CC28)</f>
        <v>0</v>
      </c>
      <c r="BO10" s="354">
        <f>SUMIF(ZAŁ2!$C23:$CC23,ZAŁ9!$F7:$CE7,ZAŁ2!$C28:$CC28)</f>
        <v>0</v>
      </c>
      <c r="BP10" s="354">
        <f>SUMIF(ZAŁ2!$C23:$CC23,ZAŁ9!$F7:$CE7,ZAŁ2!$C28:$CC28)</f>
        <v>0</v>
      </c>
      <c r="BQ10" s="354">
        <f>SUMIF(ZAŁ2!$C23:$CC23,ZAŁ9!$F7:$CE7,ZAŁ2!$C28:$CC28)</f>
        <v>0</v>
      </c>
      <c r="BR10" s="354">
        <f>SUMIF(ZAŁ2!$C23:$CC23,ZAŁ9!$F7:$CE7,ZAŁ2!$C28:$CC28)</f>
        <v>0</v>
      </c>
      <c r="BS10" s="354">
        <f>SUMIF(ZAŁ2!$C23:$CC23,ZAŁ9!$F7:$CE7,ZAŁ2!$C28:$CC28)</f>
        <v>0</v>
      </c>
      <c r="BT10" s="721">
        <f>SUMIF(ZAŁ2!$C23:$CC23,ZAŁ9!$F7:$CE7,ZAŁ2!$C28:$CC28)</f>
        <v>0</v>
      </c>
      <c r="BU10" s="354">
        <f>SUMIF(ZAŁ2!$C23:$CC23,ZAŁ9!$F7:$CE7,ZAŁ2!$C28:$CC28)</f>
        <v>0</v>
      </c>
      <c r="BV10" s="354">
        <f>SUMIF(ZAŁ2!$C23:$CC23,ZAŁ9!$F7:$CE7,ZAŁ2!$C28:$CC28)</f>
        <v>0</v>
      </c>
      <c r="BW10" s="354">
        <f>SUMIF(ZAŁ2!$C23:$CC23,ZAŁ9!$F7:$CE7,ZAŁ2!$C28:$CC28)</f>
        <v>0</v>
      </c>
      <c r="BX10" s="354">
        <f>SUMIF(ZAŁ2!$C23:$CC23,ZAŁ9!$F7:$CE7,ZAŁ2!$C28:$CC28)</f>
        <v>0</v>
      </c>
      <c r="BY10" s="354">
        <f>SUMIF(ZAŁ2!$C23:$CC23,ZAŁ9!$F7:$CE7,ZAŁ2!$C28:$CC28)</f>
        <v>0</v>
      </c>
      <c r="BZ10" s="354">
        <f>SUMIF(ZAŁ2!$C23:$CC23,ZAŁ9!$F7:$CE7,ZAŁ2!$C28:$CC28)</f>
        <v>0</v>
      </c>
      <c r="CA10" s="354">
        <f>SUMIF(ZAŁ2!$C23:$CC23,ZAŁ9!$F7:$CE7,ZAŁ2!$C28:$CC28)</f>
        <v>0</v>
      </c>
      <c r="CB10" s="354">
        <f>SUMIF(ZAŁ2!$C23:$CC23,ZAŁ9!$F7:$CE7,ZAŁ2!$C28:$CC28)</f>
        <v>0</v>
      </c>
      <c r="CC10" s="354">
        <f>SUMIF(ZAŁ2!$C23:$CC23,ZAŁ9!$F7:$CE7,ZAŁ2!$C28:$CC28)</f>
        <v>0</v>
      </c>
      <c r="CD10" s="354">
        <f>SUMIF(ZAŁ2!$C23:$CC23,ZAŁ9!$F7:$CE7,ZAŁ2!$C28:$CC28)</f>
        <v>0</v>
      </c>
      <c r="CE10" s="354">
        <f>SUMIF(ZAŁ2!$C23:$CC23,ZAŁ9!$F7:$CE7,ZAŁ2!$C28:$CC28)</f>
        <v>0</v>
      </c>
    </row>
    <row r="11" spans="1:83" x14ac:dyDescent="0.25">
      <c r="A11" s="65"/>
      <c r="B11" s="722"/>
      <c r="C11" s="331" t="s">
        <v>258</v>
      </c>
      <c r="D11" s="332"/>
      <c r="E11" s="333"/>
      <c r="F11" s="334">
        <f>SUMIF(ZAŁ2!$C23:$CC23,ZAŁ9!$F7:$CE7,ZAŁ2!$C29:$CC29)</f>
        <v>1.0099231264155055</v>
      </c>
      <c r="G11" s="334">
        <f>SUMIF(ZAŁ2!$C23:$CC23,ZAŁ9!$F7:$CE7,ZAŁ2!$C29:$CC29)</f>
        <v>1.0301215889438156</v>
      </c>
      <c r="H11" s="334">
        <f>SUMIF(ZAŁ2!$C23:$CC23,ZAŁ9!$F7:$CE7,ZAŁ2!$C29:$CC29)</f>
        <v>1.050724020722692</v>
      </c>
      <c r="I11" s="334">
        <f>SUMIF(ZAŁ2!$C23:$CC23,ZAŁ9!$F7:$CE7,ZAŁ2!$C29:$CC29)</f>
        <v>1.0717385011371459</v>
      </c>
      <c r="J11" s="334">
        <f>SUMIF(ZAŁ2!$C23:$CC23,ZAŁ9!$F7:$CE7,ZAŁ2!$C29:$CC29)</f>
        <v>1.0931732711598887</v>
      </c>
      <c r="K11" s="334">
        <f>SUMIF(ZAŁ2!$C23:$CC23,ZAŁ9!$F7:$CE7,ZAŁ2!$C29:$CC29)</f>
        <v>1.1150367365830864</v>
      </c>
      <c r="L11" s="334">
        <f>SUMIF(ZAŁ2!$C23:$CC23,ZAŁ9!$F7:$CE7,ZAŁ2!$C29:$CC29)</f>
        <v>1.1373374713147482</v>
      </c>
      <c r="M11" s="334">
        <f>SUMIF(ZAŁ2!$C23:$CC23,ZAŁ9!$F7:$CE7,ZAŁ2!$C29:$CC29)</f>
        <v>1.1600842207410431</v>
      </c>
      <c r="N11" s="334">
        <f>SUMIF(ZAŁ2!$C23:$CC23,ZAŁ9!$F7:$CE7,ZAŁ2!$C29:$CC29)</f>
        <v>1.183285905155864</v>
      </c>
      <c r="O11" s="334">
        <f>SUMIF(ZAŁ2!$C23:$CC23,ZAŁ9!$F7:$CE7,ZAŁ2!$C29:$CC29)</f>
        <v>1.2069516232589812</v>
      </c>
      <c r="P11" s="334">
        <f>SUMIF(ZAŁ2!$C23:$CC23,ZAŁ9!$F7:$CE7,ZAŁ2!$C29:$CC29)</f>
        <v>1.2310906557241608</v>
      </c>
      <c r="Q11" s="334">
        <f>SUMIF(ZAŁ2!$C23:$CC23,ZAŁ9!$F7:$CE7,ZAŁ2!$C29:$CC29)</f>
        <v>1.2557124688386441</v>
      </c>
      <c r="R11" s="334">
        <f>SUMIF(ZAŁ2!$C23:$CC23,ZAŁ9!$F7:$CE7,ZAŁ2!$C29:$CC29)</f>
        <v>1.2808267182154169</v>
      </c>
      <c r="S11" s="334">
        <f>SUMIF(ZAŁ2!$C23:$CC23,ZAŁ9!$F7:$CE7,ZAŁ2!$C29:$CC29)</f>
        <v>1.3064432525797254</v>
      </c>
      <c r="T11" s="334">
        <f>SUMIF(ZAŁ2!$C23:$CC23,ZAŁ9!$F7:$CE7,ZAŁ2!$C29:$CC29)</f>
        <v>1.3325721176313199</v>
      </c>
      <c r="U11" s="334">
        <f>SUMIF(ZAŁ2!$C23:$CC23,ZAŁ9!$F7:$CE7,ZAŁ2!$C29:$CC29)</f>
        <v>1.3592235599839464</v>
      </c>
      <c r="V11" s="334">
        <f>SUMIF(ZAŁ2!$C23:$CC23,ZAŁ9!$F7:$CE7,ZAŁ2!$C29:$CC29)</f>
        <v>1.3864080311836253</v>
      </c>
      <c r="W11" s="334">
        <f>SUMIF(ZAŁ2!$C23:$CC23,ZAŁ9!$F7:$CE7,ZAŁ2!$C29:$CC29)</f>
        <v>1.4141361918072979</v>
      </c>
      <c r="X11" s="334">
        <f>SUMIF(ZAŁ2!$C23:$CC23,ZAŁ9!$F7:$CE7,ZAŁ2!$C29:$CC29)</f>
        <v>1.4424189156434439</v>
      </c>
      <c r="Y11" s="334">
        <f>SUMIF(ZAŁ2!$C23:$CC23,ZAŁ9!$F7:$CE7,ZAŁ2!$C29:$CC29)</f>
        <v>1.4712672939563127</v>
      </c>
      <c r="Z11" s="334">
        <f>SUMIF(ZAŁ2!$C23:$CC23,ZAŁ9!$F7:$CE7,ZAŁ2!$C29:$CC29)</f>
        <v>1.500692639835439</v>
      </c>
      <c r="AA11" s="334">
        <f>SUMIF(ZAŁ2!$C23:$CC23,ZAŁ9!$F7:$CE7,ZAŁ2!$C29:$CC29)</f>
        <v>1.5307064926321479</v>
      </c>
      <c r="AB11" s="334">
        <f>SUMIF(ZAŁ2!$C23:$CC23,ZAŁ9!$F7:$CE7,ZAŁ2!$C29:$CC29)</f>
        <v>1.5613206224847909</v>
      </c>
      <c r="AC11" s="334">
        <f>SUMIF(ZAŁ2!$C23:$CC23,ZAŁ9!$F7:$CE7,ZAŁ2!$C29:$CC29)</f>
        <v>1.5925470349344868</v>
      </c>
      <c r="AD11" s="334">
        <f>SUMIF(ZAŁ2!$C23:$CC23,ZAŁ9!$F7:$CE7,ZAŁ2!$C29:$CC29)</f>
        <v>1.6243979756331766</v>
      </c>
      <c r="AE11" s="334">
        <f>SUMIF(ZAŁ2!$C23:$CC23,ZAŁ9!$F7:$CE7,ZAŁ2!$C29:$CC29)</f>
        <v>1.65688593514584</v>
      </c>
      <c r="AF11" s="334">
        <f>SUMIF(ZAŁ2!$C23:$CC23,ZAŁ9!$F7:$CE7,ZAŁ2!$C29:$CC29)</f>
        <v>0</v>
      </c>
      <c r="AG11" s="334">
        <f>SUMIF(ZAŁ2!$C23:$CC23,ZAŁ9!$F7:$CE7,ZAŁ2!$C29:$CC29)</f>
        <v>0</v>
      </c>
      <c r="AH11" s="334">
        <f>SUMIF(ZAŁ2!$C23:$CC23,ZAŁ9!$F7:$CE7,ZAŁ2!$C29:$CC29)</f>
        <v>0</v>
      </c>
      <c r="AI11" s="334">
        <f>SUMIF(ZAŁ2!$C23:$CC23,ZAŁ9!$F7:$CE7,ZAŁ2!$C29:$CC29)</f>
        <v>0</v>
      </c>
      <c r="AJ11" s="334">
        <f>SUMIF(ZAŁ2!$C23:$CC23,ZAŁ9!$F7:$CE7,ZAŁ2!$C29:$CC29)</f>
        <v>0</v>
      </c>
      <c r="AK11" s="334">
        <f>SUMIF(ZAŁ2!$C23:$CC23,ZAŁ9!$F7:$CE7,ZAŁ2!$C29:$CC29)</f>
        <v>0</v>
      </c>
      <c r="AL11" s="334">
        <f>SUMIF(ZAŁ2!$C23:$CC23,ZAŁ9!$F7:$CE7,ZAŁ2!$C29:$CC29)</f>
        <v>0</v>
      </c>
      <c r="AM11" s="334">
        <f>SUMIF(ZAŁ2!$C23:$CC23,ZAŁ9!$F7:$CE7,ZAŁ2!$C29:$CC29)</f>
        <v>0</v>
      </c>
      <c r="AN11" s="334">
        <f>SUMIF(ZAŁ2!$C23:$CC23,ZAŁ9!$F7:$CE7,ZAŁ2!$C29:$CC29)</f>
        <v>0</v>
      </c>
      <c r="AO11" s="334">
        <f>SUMIF(ZAŁ2!$C23:$CC23,ZAŁ9!$F7:$CE7,ZAŁ2!$C29:$CC29)</f>
        <v>0</v>
      </c>
      <c r="AP11" s="334">
        <f>SUMIF(ZAŁ2!$C23:$CC23,ZAŁ9!$F7:$CE7,ZAŁ2!$C29:$CC29)</f>
        <v>0</v>
      </c>
      <c r="AQ11" s="334">
        <f>SUMIF(ZAŁ2!$C23:$CC23,ZAŁ9!$F7:$CE7,ZAŁ2!$C29:$CC29)</f>
        <v>0</v>
      </c>
      <c r="AR11" s="334">
        <f>SUMIF(ZAŁ2!$C23:$CC23,ZAŁ9!$F7:$CE7,ZAŁ2!$C29:$CC29)</f>
        <v>0</v>
      </c>
      <c r="AS11" s="334">
        <f>SUMIF(ZAŁ2!$C23:$CC23,ZAŁ9!$F7:$CE7,ZAŁ2!$C29:$CC29)</f>
        <v>0</v>
      </c>
      <c r="AT11" s="334">
        <f>SUMIF(ZAŁ2!$C23:$CC23,ZAŁ9!$F7:$CE7,ZAŁ2!$C29:$CC29)</f>
        <v>0</v>
      </c>
      <c r="AU11" s="334">
        <f>SUMIF(ZAŁ2!$C23:$CC23,ZAŁ9!$F7:$CE7,ZAŁ2!$C29:$CC29)</f>
        <v>0</v>
      </c>
      <c r="AV11" s="334">
        <f>SUMIF(ZAŁ2!$C23:$CC23,ZAŁ9!$F7:$CE7,ZAŁ2!$C29:$CC29)</f>
        <v>0</v>
      </c>
      <c r="AW11" s="334">
        <f>SUMIF(ZAŁ2!$C23:$CC23,ZAŁ9!$F7:$CE7,ZAŁ2!$C29:$CC29)</f>
        <v>0</v>
      </c>
      <c r="AX11" s="334">
        <f>SUMIF(ZAŁ2!$C23:$CC23,ZAŁ9!$F7:$CE7,ZAŁ2!$C29:$CC29)</f>
        <v>0</v>
      </c>
      <c r="AY11" s="334">
        <f>SUMIF(ZAŁ2!$C23:$CC23,ZAŁ9!$F7:$CE7,ZAŁ2!$C29:$CC29)</f>
        <v>0</v>
      </c>
      <c r="AZ11" s="334">
        <f>SUMIF(ZAŁ2!$C23:$CC23,ZAŁ9!$F7:$CE7,ZAŁ2!$C29:$CC29)</f>
        <v>0</v>
      </c>
      <c r="BA11" s="334">
        <f>SUMIF(ZAŁ2!$C23:$CC23,ZAŁ9!$F7:$CE7,ZAŁ2!$C29:$CC29)</f>
        <v>0</v>
      </c>
      <c r="BB11" s="334">
        <f>SUMIF(ZAŁ2!$C23:$CC23,ZAŁ9!$F7:$CE7,ZAŁ2!$C29:$CC29)</f>
        <v>0</v>
      </c>
      <c r="BC11" s="334">
        <f>SUMIF(ZAŁ2!$C23:$CC23,ZAŁ9!$F7:$CE7,ZAŁ2!$C29:$CC29)</f>
        <v>0</v>
      </c>
      <c r="BD11" s="334">
        <f>SUMIF(ZAŁ2!$C23:$CC23,ZAŁ9!$F7:$CE7,ZAŁ2!$C29:$CC29)</f>
        <v>0</v>
      </c>
      <c r="BE11" s="334">
        <f>SUMIF(ZAŁ2!$C23:$CC23,ZAŁ9!$F7:$CE7,ZAŁ2!$C29:$CC29)</f>
        <v>0</v>
      </c>
      <c r="BF11" s="334">
        <f>SUMIF(ZAŁ2!$C23:$CC23,ZAŁ9!$F7:$CE7,ZAŁ2!$C29:$CC29)</f>
        <v>0</v>
      </c>
      <c r="BG11" s="334">
        <f>SUMIF(ZAŁ2!$C23:$CC23,ZAŁ9!$F7:$CE7,ZAŁ2!$C29:$CC29)</f>
        <v>0</v>
      </c>
      <c r="BH11" s="334">
        <f>SUMIF(ZAŁ2!$C23:$CC23,ZAŁ9!$F7:$CE7,ZAŁ2!$C29:$CC29)</f>
        <v>0</v>
      </c>
      <c r="BI11" s="334">
        <f>SUMIF(ZAŁ2!$C23:$CC23,ZAŁ9!$F7:$CE7,ZAŁ2!$C29:$CC29)</f>
        <v>0</v>
      </c>
      <c r="BJ11" s="334">
        <f>SUMIF(ZAŁ2!$C23:$CC23,ZAŁ9!$F7:$CE7,ZAŁ2!$C29:$CC29)</f>
        <v>0</v>
      </c>
      <c r="BK11" s="334">
        <f>SUMIF(ZAŁ2!$C23:$CC23,ZAŁ9!$F7:$CE7,ZAŁ2!$C29:$CC29)</f>
        <v>0</v>
      </c>
      <c r="BL11" s="334">
        <f>SUMIF(ZAŁ2!$C23:$CC23,ZAŁ9!$F7:$CE7,ZAŁ2!$C29:$CC29)</f>
        <v>0</v>
      </c>
      <c r="BM11" s="334">
        <f>SUMIF(ZAŁ2!$C23:$CC23,ZAŁ9!$F7:$CE7,ZAŁ2!$C29:$CC29)</f>
        <v>0</v>
      </c>
      <c r="BN11" s="334">
        <f>SUMIF(ZAŁ2!$C23:$CC23,ZAŁ9!$F7:$CE7,ZAŁ2!$C29:$CC29)</f>
        <v>0</v>
      </c>
      <c r="BO11" s="334">
        <f>SUMIF(ZAŁ2!$C23:$CC23,ZAŁ9!$F7:$CE7,ZAŁ2!$C29:$CC29)</f>
        <v>0</v>
      </c>
      <c r="BP11" s="334">
        <f>SUMIF(ZAŁ2!$C23:$CC23,ZAŁ9!$F7:$CE7,ZAŁ2!$C29:$CC29)</f>
        <v>0</v>
      </c>
      <c r="BQ11" s="334">
        <f>SUMIF(ZAŁ2!$C23:$CC23,ZAŁ9!$F7:$CE7,ZAŁ2!$C29:$CC29)</f>
        <v>0</v>
      </c>
      <c r="BR11" s="334">
        <f>SUMIF(ZAŁ2!$C23:$CC23,ZAŁ9!$F7:$CE7,ZAŁ2!$C29:$CC29)</f>
        <v>0</v>
      </c>
      <c r="BS11" s="334">
        <f>SUMIF(ZAŁ2!$C23:$CC23,ZAŁ9!$F7:$CE7,ZAŁ2!$C29:$CC29)</f>
        <v>0</v>
      </c>
      <c r="BT11" s="723">
        <f>SUMIF(ZAŁ2!$C23:$CC23,ZAŁ9!$F7:$CE7,ZAŁ2!$C29:$CC29)</f>
        <v>0</v>
      </c>
      <c r="BU11" s="334">
        <f>SUMIF(ZAŁ2!$C23:$CC23,ZAŁ9!$F7:$CE7,ZAŁ2!$C29:$CC29)</f>
        <v>0</v>
      </c>
      <c r="BV11" s="334">
        <f>SUMIF(ZAŁ2!$C23:$CC23,ZAŁ9!$F7:$CE7,ZAŁ2!$C29:$CC29)</f>
        <v>0</v>
      </c>
      <c r="BW11" s="334">
        <f>SUMIF(ZAŁ2!$C23:$CC23,ZAŁ9!$F7:$CE7,ZAŁ2!$C29:$CC29)</f>
        <v>0</v>
      </c>
      <c r="BX11" s="334">
        <f>SUMIF(ZAŁ2!$C23:$CC23,ZAŁ9!$F7:$CE7,ZAŁ2!$C29:$CC29)</f>
        <v>0</v>
      </c>
      <c r="BY11" s="334">
        <f>SUMIF(ZAŁ2!$C23:$CC23,ZAŁ9!$F7:$CE7,ZAŁ2!$C29:$CC29)</f>
        <v>0</v>
      </c>
      <c r="BZ11" s="334">
        <f>SUMIF(ZAŁ2!$C23:$CC23,ZAŁ9!$F7:$CE7,ZAŁ2!$C29:$CC29)</f>
        <v>0</v>
      </c>
      <c r="CA11" s="334">
        <f>SUMIF(ZAŁ2!$C23:$CC23,ZAŁ9!$F7:$CE7,ZAŁ2!$C29:$CC29)</f>
        <v>0</v>
      </c>
      <c r="CB11" s="334">
        <f>SUMIF(ZAŁ2!$C23:$CC23,ZAŁ9!$F7:$CE7,ZAŁ2!$C29:$CC29)</f>
        <v>0</v>
      </c>
      <c r="CC11" s="334">
        <f>SUMIF(ZAŁ2!$C23:$CC23,ZAŁ9!$F7:$CE7,ZAŁ2!$C29:$CC29)</f>
        <v>0</v>
      </c>
      <c r="CD11" s="334">
        <f>SUMIF(ZAŁ2!$C23:$CC23,ZAŁ9!$F7:$CE7,ZAŁ2!$C29:$CC29)</f>
        <v>0</v>
      </c>
      <c r="CE11" s="334">
        <f>SUMIF(ZAŁ2!$C23:$CC23,ZAŁ9!$F7:$CE7,ZAŁ2!$C29:$CC29)</f>
        <v>0</v>
      </c>
    </row>
    <row r="12" spans="1:83" x14ac:dyDescent="0.25">
      <c r="A12" s="65"/>
      <c r="B12" s="705"/>
      <c r="C12" s="655"/>
      <c r="D12" s="280"/>
      <c r="E12" s="258"/>
      <c r="F12" s="258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312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655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724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</row>
    <row r="13" spans="1:83" ht="18.75" x14ac:dyDescent="0.25">
      <c r="A13" s="65"/>
      <c r="B13" s="705"/>
      <c r="C13" s="725" t="s">
        <v>259</v>
      </c>
      <c r="D13" s="726" t="s">
        <v>242</v>
      </c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81"/>
      <c r="BH13" s="281"/>
      <c r="BI13" s="281"/>
      <c r="BJ13" s="281"/>
      <c r="BK13" s="281"/>
      <c r="BL13" s="281"/>
      <c r="BM13" s="281"/>
      <c r="BN13" s="281"/>
      <c r="BO13" s="281"/>
      <c r="BP13" s="281"/>
      <c r="BQ13" s="281"/>
      <c r="BR13" s="281"/>
      <c r="BS13" s="281"/>
      <c r="BT13" s="727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</row>
    <row r="14" spans="1:83" ht="18" x14ac:dyDescent="0.25">
      <c r="A14" s="65"/>
      <c r="B14" s="728">
        <v>1</v>
      </c>
      <c r="C14" s="335" t="s">
        <v>508</v>
      </c>
      <c r="D14" s="336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330"/>
      <c r="AO14" s="330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729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</row>
    <row r="15" spans="1:83" ht="18" x14ac:dyDescent="0.25">
      <c r="A15" s="65"/>
      <c r="B15" s="730" t="s">
        <v>81</v>
      </c>
      <c r="C15" s="268" t="s">
        <v>509</v>
      </c>
      <c r="D15" s="427">
        <f t="shared" ref="D15:D23" si="58">SUM(F15:CE15)</f>
        <v>0</v>
      </c>
      <c r="E15" s="258"/>
      <c r="F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G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H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I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J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K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L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M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N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O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P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Q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R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S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T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U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V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W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X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Y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Z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A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B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C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D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E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F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G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H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I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J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K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L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M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N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O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P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Q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R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S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T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U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V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W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X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Y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AZ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A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B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C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D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E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F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G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H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I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J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K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L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M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N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O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P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Q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R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S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T15" s="731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U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V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W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X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Y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BZ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CA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CB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CC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CD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  <c r="CE15" s="287">
        <f>SUMIF(ZAŁ7a!$F$8:$AP$8,ZAŁ9!$F$7:$CE$7,ZAŁ7a!$F11:$AP11)+SUMIF(ZAŁ7a!$F$8:$AP$8,ZAŁ9!$F$7:$CE$7,ZAŁ7a!$F14:$AP14)+SUMIF(ZAŁ8a!$F$8:$AP$8,ZAŁ9!$F$7:$CE$7,ZAŁ8a!$F11:$AP11)+SUMIF(ZAŁ8a!$F$8:$AP$8,ZAŁ9!$F$7:$CE$7,ZAŁ8a!$F14:$AP14)</f>
        <v>0</v>
      </c>
    </row>
    <row r="16" spans="1:83" ht="18" x14ac:dyDescent="0.25">
      <c r="A16" s="65"/>
      <c r="B16" s="730" t="s">
        <v>83</v>
      </c>
      <c r="C16" s="268" t="s">
        <v>624</v>
      </c>
      <c r="D16" s="427">
        <f t="shared" si="58"/>
        <v>0</v>
      </c>
      <c r="E16" s="258"/>
      <c r="F16" s="287">
        <f>IF(F8="eksploatacja",$D15/25,0)</f>
        <v>0</v>
      </c>
      <c r="G16" s="287">
        <f t="shared" ref="G16:BR16" si="59">IF(G8="eksploatacja",$D15/25,0)</f>
        <v>0</v>
      </c>
      <c r="H16" s="287">
        <f t="shared" si="59"/>
        <v>0</v>
      </c>
      <c r="I16" s="287">
        <f t="shared" si="59"/>
        <v>0</v>
      </c>
      <c r="J16" s="287">
        <f t="shared" si="59"/>
        <v>0</v>
      </c>
      <c r="K16" s="287">
        <f t="shared" si="59"/>
        <v>0</v>
      </c>
      <c r="L16" s="287">
        <f t="shared" si="59"/>
        <v>0</v>
      </c>
      <c r="M16" s="287">
        <f t="shared" si="59"/>
        <v>0</v>
      </c>
      <c r="N16" s="287">
        <f t="shared" si="59"/>
        <v>0</v>
      </c>
      <c r="O16" s="287">
        <f t="shared" si="59"/>
        <v>0</v>
      </c>
      <c r="P16" s="287">
        <f t="shared" si="59"/>
        <v>0</v>
      </c>
      <c r="Q16" s="287">
        <f t="shared" si="59"/>
        <v>0</v>
      </c>
      <c r="R16" s="287">
        <f t="shared" si="59"/>
        <v>0</v>
      </c>
      <c r="S16" s="287">
        <f t="shared" si="59"/>
        <v>0</v>
      </c>
      <c r="T16" s="287">
        <f t="shared" si="59"/>
        <v>0</v>
      </c>
      <c r="U16" s="287">
        <f t="shared" si="59"/>
        <v>0</v>
      </c>
      <c r="V16" s="287">
        <f t="shared" si="59"/>
        <v>0</v>
      </c>
      <c r="W16" s="287">
        <f t="shared" si="59"/>
        <v>0</v>
      </c>
      <c r="X16" s="287">
        <f t="shared" si="59"/>
        <v>0</v>
      </c>
      <c r="Y16" s="287">
        <f t="shared" si="59"/>
        <v>0</v>
      </c>
      <c r="Z16" s="287">
        <f t="shared" si="59"/>
        <v>0</v>
      </c>
      <c r="AA16" s="287">
        <f t="shared" si="59"/>
        <v>0</v>
      </c>
      <c r="AB16" s="287">
        <f t="shared" si="59"/>
        <v>0</v>
      </c>
      <c r="AC16" s="287">
        <f t="shared" si="59"/>
        <v>0</v>
      </c>
      <c r="AD16" s="287">
        <f t="shared" si="59"/>
        <v>0</v>
      </c>
      <c r="AE16" s="287">
        <f t="shared" si="59"/>
        <v>0</v>
      </c>
      <c r="AF16" s="287">
        <f t="shared" si="59"/>
        <v>0</v>
      </c>
      <c r="AG16" s="287">
        <f t="shared" si="59"/>
        <v>0</v>
      </c>
      <c r="AH16" s="287">
        <f t="shared" si="59"/>
        <v>0</v>
      </c>
      <c r="AI16" s="287">
        <f t="shared" si="59"/>
        <v>0</v>
      </c>
      <c r="AJ16" s="287">
        <f t="shared" si="59"/>
        <v>0</v>
      </c>
      <c r="AK16" s="287">
        <f t="shared" si="59"/>
        <v>0</v>
      </c>
      <c r="AL16" s="287">
        <f t="shared" si="59"/>
        <v>0</v>
      </c>
      <c r="AM16" s="287">
        <f t="shared" si="59"/>
        <v>0</v>
      </c>
      <c r="AN16" s="287">
        <f t="shared" si="59"/>
        <v>0</v>
      </c>
      <c r="AO16" s="287">
        <f t="shared" si="59"/>
        <v>0</v>
      </c>
      <c r="AP16" s="287">
        <f t="shared" si="59"/>
        <v>0</v>
      </c>
      <c r="AQ16" s="287">
        <f t="shared" si="59"/>
        <v>0</v>
      </c>
      <c r="AR16" s="287">
        <f t="shared" si="59"/>
        <v>0</v>
      </c>
      <c r="AS16" s="287">
        <f t="shared" si="59"/>
        <v>0</v>
      </c>
      <c r="AT16" s="287">
        <f t="shared" si="59"/>
        <v>0</v>
      </c>
      <c r="AU16" s="287">
        <f t="shared" si="59"/>
        <v>0</v>
      </c>
      <c r="AV16" s="287">
        <f t="shared" si="59"/>
        <v>0</v>
      </c>
      <c r="AW16" s="287">
        <f t="shared" si="59"/>
        <v>0</v>
      </c>
      <c r="AX16" s="287">
        <f t="shared" si="59"/>
        <v>0</v>
      </c>
      <c r="AY16" s="287">
        <f t="shared" si="59"/>
        <v>0</v>
      </c>
      <c r="AZ16" s="287">
        <f t="shared" si="59"/>
        <v>0</v>
      </c>
      <c r="BA16" s="287">
        <f t="shared" si="59"/>
        <v>0</v>
      </c>
      <c r="BB16" s="287">
        <f t="shared" si="59"/>
        <v>0</v>
      </c>
      <c r="BC16" s="287">
        <f t="shared" si="59"/>
        <v>0</v>
      </c>
      <c r="BD16" s="287">
        <f t="shared" si="59"/>
        <v>0</v>
      </c>
      <c r="BE16" s="287">
        <f t="shared" si="59"/>
        <v>0</v>
      </c>
      <c r="BF16" s="287">
        <f t="shared" si="59"/>
        <v>0</v>
      </c>
      <c r="BG16" s="287">
        <f t="shared" si="59"/>
        <v>0</v>
      </c>
      <c r="BH16" s="287">
        <f t="shared" si="59"/>
        <v>0</v>
      </c>
      <c r="BI16" s="287">
        <f t="shared" si="59"/>
        <v>0</v>
      </c>
      <c r="BJ16" s="287">
        <f t="shared" si="59"/>
        <v>0</v>
      </c>
      <c r="BK16" s="287">
        <f t="shared" si="59"/>
        <v>0</v>
      </c>
      <c r="BL16" s="287">
        <f t="shared" si="59"/>
        <v>0</v>
      </c>
      <c r="BM16" s="287">
        <f t="shared" si="59"/>
        <v>0</v>
      </c>
      <c r="BN16" s="287">
        <f t="shared" si="59"/>
        <v>0</v>
      </c>
      <c r="BO16" s="287">
        <f t="shared" si="59"/>
        <v>0</v>
      </c>
      <c r="BP16" s="287">
        <f t="shared" si="59"/>
        <v>0</v>
      </c>
      <c r="BQ16" s="287">
        <f t="shared" si="59"/>
        <v>0</v>
      </c>
      <c r="BR16" s="287">
        <f t="shared" si="59"/>
        <v>0</v>
      </c>
      <c r="BS16" s="287">
        <f t="shared" ref="BS16:CE16" si="60">IF(BS8="eksploatacja",$D15/25,0)</f>
        <v>0</v>
      </c>
      <c r="BT16" s="731">
        <f t="shared" si="60"/>
        <v>0</v>
      </c>
      <c r="BU16" s="287">
        <f t="shared" si="60"/>
        <v>0</v>
      </c>
      <c r="BV16" s="287">
        <f t="shared" si="60"/>
        <v>0</v>
      </c>
      <c r="BW16" s="287">
        <f t="shared" si="60"/>
        <v>0</v>
      </c>
      <c r="BX16" s="287">
        <f t="shared" si="60"/>
        <v>0</v>
      </c>
      <c r="BY16" s="287">
        <f t="shared" si="60"/>
        <v>0</v>
      </c>
      <c r="BZ16" s="287">
        <f t="shared" si="60"/>
        <v>0</v>
      </c>
      <c r="CA16" s="287">
        <f t="shared" si="60"/>
        <v>0</v>
      </c>
      <c r="CB16" s="287">
        <f t="shared" si="60"/>
        <v>0</v>
      </c>
      <c r="CC16" s="287">
        <f t="shared" si="60"/>
        <v>0</v>
      </c>
      <c r="CD16" s="287">
        <f t="shared" si="60"/>
        <v>0</v>
      </c>
      <c r="CE16" s="287">
        <f t="shared" si="60"/>
        <v>0</v>
      </c>
    </row>
    <row r="17" spans="1:179" x14ac:dyDescent="0.25">
      <c r="A17" s="65"/>
      <c r="B17" s="730" t="s">
        <v>84</v>
      </c>
      <c r="C17" s="268" t="s">
        <v>260</v>
      </c>
      <c r="D17" s="427">
        <f t="shared" si="58"/>
        <v>0</v>
      </c>
      <c r="E17" s="258"/>
      <c r="F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G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H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I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J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K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L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M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N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O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P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Q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R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S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T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U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V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W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X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Y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Z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A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B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C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D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E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F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G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H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I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J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K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L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M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N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O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P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Q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R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S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T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U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V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W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X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Y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AZ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A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B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C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D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E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F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G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H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I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J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K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L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M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N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O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P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Q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R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S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T17" s="731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U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V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W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X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Y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BZ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CA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CB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CC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CD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  <c r="CE17" s="287">
        <f>SUMIF(ZAŁ7a!$F$8:$AP$8,ZAŁ9!$F$7:$CE$7,ZAŁ7a!$F12:$AP12)+SUMIF(ZAŁ7a!$F$8:$AP$8,ZAŁ9!$F$7:$CE$7,ZAŁ7a!$F15:$AP15)+SUMIF(ZAŁ8a!$F$8:$AP$8,ZAŁ9!$F$7:$CE$7,ZAŁ8a!$F12:$AP12)+SUMIF(ZAŁ8a!$F$8:$AP$8,ZAŁ9!$F$7:$CE$7,ZAŁ8a!$F15:$AP15)</f>
        <v>0</v>
      </c>
    </row>
    <row r="18" spans="1:179" ht="15" customHeight="1" x14ac:dyDescent="0.25">
      <c r="A18" s="65"/>
      <c r="B18" s="730" t="s">
        <v>243</v>
      </c>
      <c r="C18" s="268" t="s">
        <v>448</v>
      </c>
      <c r="D18" s="427">
        <f t="shared" si="58"/>
        <v>0</v>
      </c>
      <c r="E18" s="258"/>
      <c r="F18" s="287">
        <f>SUMIF(ZAŁ7a!$F$8:$AP$8,ZAŁ9!$F$7:$CE$7,ZAŁ7a!$F13:$AP13)+SUMIF(ZAŁ8a!$F$8:$AP$8,ZAŁ9!$F$7:$CE$7,ZAŁ8a!$F13:$AP13)</f>
        <v>0</v>
      </c>
      <c r="G18" s="287">
        <f>SUMIF(ZAŁ7a!$F$8:$AP$8,ZAŁ9!$F$7:$CE$7,ZAŁ7a!$F13:$AP13)+SUMIF(ZAŁ8a!$F$8:$AP$8,ZAŁ9!$F$7:$CE$7,ZAŁ8a!$F13:$AP13)</f>
        <v>0</v>
      </c>
      <c r="H18" s="287">
        <f>SUMIF(ZAŁ7a!$F$8:$AP$8,ZAŁ9!$F$7:$CE$7,ZAŁ7a!$F13:$AP13)+SUMIF(ZAŁ8a!$F$8:$AP$8,ZAŁ9!$F$7:$CE$7,ZAŁ8a!$F13:$AP13)</f>
        <v>0</v>
      </c>
      <c r="I18" s="287">
        <f>SUMIF(ZAŁ7a!$F$8:$AP$8,ZAŁ9!$F$7:$CE$7,ZAŁ7a!$F13:$AP13)+SUMIF(ZAŁ8a!$F$8:$AP$8,ZAŁ9!$F$7:$CE$7,ZAŁ8a!$F13:$AP13)</f>
        <v>0</v>
      </c>
      <c r="J18" s="287">
        <f>SUMIF(ZAŁ7a!$F$8:$AP$8,ZAŁ9!$F$7:$CE$7,ZAŁ7a!$F13:$AP13)+SUMIF(ZAŁ8a!$F$8:$AP$8,ZAŁ9!$F$7:$CE$7,ZAŁ8a!$F13:$AP13)</f>
        <v>0</v>
      </c>
      <c r="K18" s="287">
        <f>SUMIF(ZAŁ7a!$F$8:$AP$8,ZAŁ9!$F$7:$CE$7,ZAŁ7a!$F13:$AP13)+SUMIF(ZAŁ8a!$F$8:$AP$8,ZAŁ9!$F$7:$CE$7,ZAŁ8a!$F13:$AP13)</f>
        <v>0</v>
      </c>
      <c r="L18" s="287">
        <f>SUMIF(ZAŁ7a!$F$8:$AP$8,ZAŁ9!$F$7:$CE$7,ZAŁ7a!$F13:$AP13)+SUMIF(ZAŁ8a!$F$8:$AP$8,ZAŁ9!$F$7:$CE$7,ZAŁ8a!$F13:$AP13)</f>
        <v>0</v>
      </c>
      <c r="M18" s="287">
        <f>SUMIF(ZAŁ7a!$F$8:$AP$8,ZAŁ9!$F$7:$CE$7,ZAŁ7a!$F13:$AP13)+SUMIF(ZAŁ8a!$F$8:$AP$8,ZAŁ9!$F$7:$CE$7,ZAŁ8a!$F13:$AP13)</f>
        <v>0</v>
      </c>
      <c r="N18" s="287">
        <f>SUMIF(ZAŁ7a!$F$8:$AP$8,ZAŁ9!$F$7:$CE$7,ZAŁ7a!$F13:$AP13)+SUMIF(ZAŁ8a!$F$8:$AP$8,ZAŁ9!$F$7:$CE$7,ZAŁ8a!$F13:$AP13)</f>
        <v>0</v>
      </c>
      <c r="O18" s="287">
        <f>SUMIF(ZAŁ7a!$F$8:$AP$8,ZAŁ9!$F$7:$CE$7,ZAŁ7a!$F13:$AP13)+SUMIF(ZAŁ8a!$F$8:$AP$8,ZAŁ9!$F$7:$CE$7,ZAŁ8a!$F13:$AP13)</f>
        <v>0</v>
      </c>
      <c r="P18" s="287">
        <f>SUMIF(ZAŁ7a!$F$8:$AP$8,ZAŁ9!$F$7:$CE$7,ZAŁ7a!$F13:$AP13)+SUMIF(ZAŁ8a!$F$8:$AP$8,ZAŁ9!$F$7:$CE$7,ZAŁ8a!$F13:$AP13)</f>
        <v>0</v>
      </c>
      <c r="Q18" s="287">
        <f>SUMIF(ZAŁ7a!$F$8:$AP$8,ZAŁ9!$F$7:$CE$7,ZAŁ7a!$F13:$AP13)+SUMIF(ZAŁ8a!$F$8:$AP$8,ZAŁ9!$F$7:$CE$7,ZAŁ8a!$F13:$AP13)</f>
        <v>0</v>
      </c>
      <c r="R18" s="287">
        <f>SUMIF(ZAŁ7a!$F$8:$AP$8,ZAŁ9!$F$7:$CE$7,ZAŁ7a!$F13:$AP13)+SUMIF(ZAŁ8a!$F$8:$AP$8,ZAŁ9!$F$7:$CE$7,ZAŁ8a!$F13:$AP13)</f>
        <v>0</v>
      </c>
      <c r="S18" s="287">
        <f>SUMIF(ZAŁ7a!$F$8:$AP$8,ZAŁ9!$F$7:$CE$7,ZAŁ7a!$F13:$AP13)+SUMIF(ZAŁ8a!$F$8:$AP$8,ZAŁ9!$F$7:$CE$7,ZAŁ8a!$F13:$AP13)</f>
        <v>0</v>
      </c>
      <c r="T18" s="287">
        <f>SUMIF(ZAŁ7a!$F$8:$AP$8,ZAŁ9!$F$7:$CE$7,ZAŁ7a!$F13:$AP13)+SUMIF(ZAŁ8a!$F$8:$AP$8,ZAŁ9!$F$7:$CE$7,ZAŁ8a!$F13:$AP13)</f>
        <v>0</v>
      </c>
      <c r="U18" s="287">
        <f>SUMIF(ZAŁ7a!$F$8:$AP$8,ZAŁ9!$F$7:$CE$7,ZAŁ7a!$F13:$AP13)+SUMIF(ZAŁ8a!$F$8:$AP$8,ZAŁ9!$F$7:$CE$7,ZAŁ8a!$F13:$AP13)</f>
        <v>0</v>
      </c>
      <c r="V18" s="287">
        <f>SUMIF(ZAŁ7a!$F$8:$AP$8,ZAŁ9!$F$7:$CE$7,ZAŁ7a!$F13:$AP13)+SUMIF(ZAŁ8a!$F$8:$AP$8,ZAŁ9!$F$7:$CE$7,ZAŁ8a!$F13:$AP13)</f>
        <v>0</v>
      </c>
      <c r="W18" s="287">
        <f>SUMIF(ZAŁ7a!$F$8:$AP$8,ZAŁ9!$F$7:$CE$7,ZAŁ7a!$F13:$AP13)+SUMIF(ZAŁ8a!$F$8:$AP$8,ZAŁ9!$F$7:$CE$7,ZAŁ8a!$F13:$AP13)</f>
        <v>0</v>
      </c>
      <c r="X18" s="287">
        <f>SUMIF(ZAŁ7a!$F$8:$AP$8,ZAŁ9!$F$7:$CE$7,ZAŁ7a!$F13:$AP13)+SUMIF(ZAŁ8a!$F$8:$AP$8,ZAŁ9!$F$7:$CE$7,ZAŁ8a!$F13:$AP13)</f>
        <v>0</v>
      </c>
      <c r="Y18" s="287">
        <f>SUMIF(ZAŁ7a!$F$8:$AP$8,ZAŁ9!$F$7:$CE$7,ZAŁ7a!$F13:$AP13)+SUMIF(ZAŁ8a!$F$8:$AP$8,ZAŁ9!$F$7:$CE$7,ZAŁ8a!$F13:$AP13)</f>
        <v>0</v>
      </c>
      <c r="Z18" s="287">
        <f>SUMIF(ZAŁ7a!$F$8:$AP$8,ZAŁ9!$F$7:$CE$7,ZAŁ7a!$F13:$AP13)+SUMIF(ZAŁ8a!$F$8:$AP$8,ZAŁ9!$F$7:$CE$7,ZAŁ8a!$F13:$AP13)</f>
        <v>0</v>
      </c>
      <c r="AA18" s="287">
        <f>SUMIF(ZAŁ7a!$F$8:$AP$8,ZAŁ9!$F$7:$CE$7,ZAŁ7a!$F13:$AP13)+SUMIF(ZAŁ8a!$F$8:$AP$8,ZAŁ9!$F$7:$CE$7,ZAŁ8a!$F13:$AP13)</f>
        <v>0</v>
      </c>
      <c r="AB18" s="287">
        <f>SUMIF(ZAŁ7a!$F$8:$AP$8,ZAŁ9!$F$7:$CE$7,ZAŁ7a!$F13:$AP13)+SUMIF(ZAŁ8a!$F$8:$AP$8,ZAŁ9!$F$7:$CE$7,ZAŁ8a!$F13:$AP13)</f>
        <v>0</v>
      </c>
      <c r="AC18" s="287">
        <f>SUMIF(ZAŁ7a!$F$8:$AP$8,ZAŁ9!$F$7:$CE$7,ZAŁ7a!$F13:$AP13)+SUMIF(ZAŁ8a!$F$8:$AP$8,ZAŁ9!$F$7:$CE$7,ZAŁ8a!$F13:$AP13)</f>
        <v>0</v>
      </c>
      <c r="AD18" s="287">
        <f>SUMIF(ZAŁ7a!$F$8:$AP$8,ZAŁ9!$F$7:$CE$7,ZAŁ7a!$F13:$AP13)+SUMIF(ZAŁ8a!$F$8:$AP$8,ZAŁ9!$F$7:$CE$7,ZAŁ8a!$F13:$AP13)</f>
        <v>0</v>
      </c>
      <c r="AE18" s="287">
        <f>SUMIF(ZAŁ7a!$F$8:$AP$8,ZAŁ9!$F$7:$CE$7,ZAŁ7a!$F13:$AP13)+SUMIF(ZAŁ8a!$F$8:$AP$8,ZAŁ9!$F$7:$CE$7,ZAŁ8a!$F13:$AP13)</f>
        <v>0</v>
      </c>
      <c r="AF18" s="287">
        <f>SUMIF(ZAŁ7a!$F$8:$AP$8,ZAŁ9!$F$7:$CE$7,ZAŁ7a!$F13:$AP13)+SUMIF(ZAŁ8a!$F$8:$AP$8,ZAŁ9!$F$7:$CE$7,ZAŁ8a!$F13:$AP13)</f>
        <v>0</v>
      </c>
      <c r="AG18" s="287">
        <f>SUMIF(ZAŁ7a!$F$8:$AP$8,ZAŁ9!$F$7:$CE$7,ZAŁ7a!$F13:$AP13)+SUMIF(ZAŁ8a!$F$8:$AP$8,ZAŁ9!$F$7:$CE$7,ZAŁ8a!$F13:$AP13)</f>
        <v>0</v>
      </c>
      <c r="AH18" s="287">
        <f>SUMIF(ZAŁ7a!$F$8:$AP$8,ZAŁ9!$F$7:$CE$7,ZAŁ7a!$F13:$AP13)+SUMIF(ZAŁ8a!$F$8:$AP$8,ZAŁ9!$F$7:$CE$7,ZAŁ8a!$F13:$AP13)</f>
        <v>0</v>
      </c>
      <c r="AI18" s="287">
        <f>SUMIF(ZAŁ7a!$F$8:$AP$8,ZAŁ9!$F$7:$CE$7,ZAŁ7a!$F13:$AP13)+SUMIF(ZAŁ8a!$F$8:$AP$8,ZAŁ9!$F$7:$CE$7,ZAŁ8a!$F13:$AP13)</f>
        <v>0</v>
      </c>
      <c r="AJ18" s="287">
        <f>SUMIF(ZAŁ7a!$F$8:$AP$8,ZAŁ9!$F$7:$CE$7,ZAŁ7a!$F13:$AP13)+SUMIF(ZAŁ8a!$F$8:$AP$8,ZAŁ9!$F$7:$CE$7,ZAŁ8a!$F13:$AP13)</f>
        <v>0</v>
      </c>
      <c r="AK18" s="287">
        <f>SUMIF(ZAŁ7a!$F$8:$AP$8,ZAŁ9!$F$7:$CE$7,ZAŁ7a!$F13:$AP13)+SUMIF(ZAŁ8a!$F$8:$AP$8,ZAŁ9!$F$7:$CE$7,ZAŁ8a!$F13:$AP13)</f>
        <v>0</v>
      </c>
      <c r="AL18" s="287">
        <f>SUMIF(ZAŁ7a!$F$8:$AP$8,ZAŁ9!$F$7:$CE$7,ZAŁ7a!$F13:$AP13)+SUMIF(ZAŁ8a!$F$8:$AP$8,ZAŁ9!$F$7:$CE$7,ZAŁ8a!$F13:$AP13)</f>
        <v>0</v>
      </c>
      <c r="AM18" s="287">
        <f>SUMIF(ZAŁ7a!$F$8:$AP$8,ZAŁ9!$F$7:$CE$7,ZAŁ7a!$F13:$AP13)+SUMIF(ZAŁ8a!$F$8:$AP$8,ZAŁ9!$F$7:$CE$7,ZAŁ8a!$F13:$AP13)</f>
        <v>0</v>
      </c>
      <c r="AN18" s="287">
        <f>SUMIF(ZAŁ7a!$F$8:$AP$8,ZAŁ9!$F$7:$CE$7,ZAŁ7a!$F13:$AP13)+SUMIF(ZAŁ8a!$F$8:$AP$8,ZAŁ9!$F$7:$CE$7,ZAŁ8a!$F13:$AP13)</f>
        <v>0</v>
      </c>
      <c r="AO18" s="287">
        <f>SUMIF(ZAŁ7a!$F$8:$AP$8,ZAŁ9!$F$7:$CE$7,ZAŁ7a!$F13:$AP13)+SUMIF(ZAŁ8a!$F$8:$AP$8,ZAŁ9!$F$7:$CE$7,ZAŁ8a!$F13:$AP13)</f>
        <v>0</v>
      </c>
      <c r="AP18" s="287">
        <f>SUMIF(ZAŁ7a!$F$8:$AP$8,ZAŁ9!$F$7:$CE$7,ZAŁ7a!$F13:$AP13)+SUMIF(ZAŁ8a!$F$8:$AP$8,ZAŁ9!$F$7:$CE$7,ZAŁ8a!$F13:$AP13)</f>
        <v>0</v>
      </c>
      <c r="AQ18" s="287">
        <f>SUMIF(ZAŁ7a!$F$8:$AP$8,ZAŁ9!$F$7:$CE$7,ZAŁ7a!$F13:$AP13)+SUMIF(ZAŁ8a!$F$8:$AP$8,ZAŁ9!$F$7:$CE$7,ZAŁ8a!$F13:$AP13)</f>
        <v>0</v>
      </c>
      <c r="AR18" s="287">
        <f>SUMIF(ZAŁ7a!$F$8:$AP$8,ZAŁ9!$F$7:$CE$7,ZAŁ7a!$F13:$AP13)+SUMIF(ZAŁ8a!$F$8:$AP$8,ZAŁ9!$F$7:$CE$7,ZAŁ8a!$F13:$AP13)</f>
        <v>0</v>
      </c>
      <c r="AS18" s="287">
        <f>SUMIF(ZAŁ7a!$F$8:$AP$8,ZAŁ9!$F$7:$CE$7,ZAŁ7a!$F13:$AP13)+SUMIF(ZAŁ8a!$F$8:$AP$8,ZAŁ9!$F$7:$CE$7,ZAŁ8a!$F13:$AP13)</f>
        <v>0</v>
      </c>
      <c r="AT18" s="287">
        <f>SUMIF(ZAŁ7a!$F$8:$AP$8,ZAŁ9!$F$7:$CE$7,ZAŁ7a!$F13:$AP13)+SUMIF(ZAŁ8a!$F$8:$AP$8,ZAŁ9!$F$7:$CE$7,ZAŁ8a!$F13:$AP13)</f>
        <v>0</v>
      </c>
      <c r="AU18" s="287">
        <f>SUMIF(ZAŁ7a!$F$8:$AP$8,ZAŁ9!$F$7:$CE$7,ZAŁ7a!$F13:$AP13)+SUMIF(ZAŁ8a!$F$8:$AP$8,ZAŁ9!$F$7:$CE$7,ZAŁ8a!$F13:$AP13)</f>
        <v>0</v>
      </c>
      <c r="AV18" s="287">
        <f>SUMIF(ZAŁ7a!$F$8:$AP$8,ZAŁ9!$F$7:$CE$7,ZAŁ7a!$F13:$AP13)+SUMIF(ZAŁ8a!$F$8:$AP$8,ZAŁ9!$F$7:$CE$7,ZAŁ8a!$F13:$AP13)</f>
        <v>0</v>
      </c>
      <c r="AW18" s="287">
        <f>SUMIF(ZAŁ7a!$F$8:$AP$8,ZAŁ9!$F$7:$CE$7,ZAŁ7a!$F13:$AP13)+SUMIF(ZAŁ8a!$F$8:$AP$8,ZAŁ9!$F$7:$CE$7,ZAŁ8a!$F13:$AP13)</f>
        <v>0</v>
      </c>
      <c r="AX18" s="287">
        <f>SUMIF(ZAŁ7a!$F$8:$AP$8,ZAŁ9!$F$7:$CE$7,ZAŁ7a!$F13:$AP13)+SUMIF(ZAŁ8a!$F$8:$AP$8,ZAŁ9!$F$7:$CE$7,ZAŁ8a!$F13:$AP13)</f>
        <v>0</v>
      </c>
      <c r="AY18" s="287">
        <f>SUMIF(ZAŁ7a!$F$8:$AP$8,ZAŁ9!$F$7:$CE$7,ZAŁ7a!$F13:$AP13)+SUMIF(ZAŁ8a!$F$8:$AP$8,ZAŁ9!$F$7:$CE$7,ZAŁ8a!$F13:$AP13)</f>
        <v>0</v>
      </c>
      <c r="AZ18" s="287">
        <f>SUMIF(ZAŁ7a!$F$8:$AP$8,ZAŁ9!$F$7:$CE$7,ZAŁ7a!$F13:$AP13)+SUMIF(ZAŁ8a!$F$8:$AP$8,ZAŁ9!$F$7:$CE$7,ZAŁ8a!$F13:$AP13)</f>
        <v>0</v>
      </c>
      <c r="BA18" s="287">
        <f>SUMIF(ZAŁ7a!$F$8:$AP$8,ZAŁ9!$F$7:$CE$7,ZAŁ7a!$F13:$AP13)+SUMIF(ZAŁ8a!$F$8:$AP$8,ZAŁ9!$F$7:$CE$7,ZAŁ8a!$F13:$AP13)</f>
        <v>0</v>
      </c>
      <c r="BB18" s="287">
        <f>SUMIF(ZAŁ7a!$F$8:$AP$8,ZAŁ9!$F$7:$CE$7,ZAŁ7a!$F13:$AP13)+SUMIF(ZAŁ8a!$F$8:$AP$8,ZAŁ9!$F$7:$CE$7,ZAŁ8a!$F13:$AP13)</f>
        <v>0</v>
      </c>
      <c r="BC18" s="287">
        <f>SUMIF(ZAŁ7a!$F$8:$AP$8,ZAŁ9!$F$7:$CE$7,ZAŁ7a!$F13:$AP13)+SUMIF(ZAŁ8a!$F$8:$AP$8,ZAŁ9!$F$7:$CE$7,ZAŁ8a!$F13:$AP13)</f>
        <v>0</v>
      </c>
      <c r="BD18" s="287">
        <f>SUMIF(ZAŁ7a!$F$8:$AP$8,ZAŁ9!$F$7:$CE$7,ZAŁ7a!$F13:$AP13)+SUMIF(ZAŁ8a!$F$8:$AP$8,ZAŁ9!$F$7:$CE$7,ZAŁ8a!$F13:$AP13)</f>
        <v>0</v>
      </c>
      <c r="BE18" s="287">
        <f>SUMIF(ZAŁ7a!$F$8:$AP$8,ZAŁ9!$F$7:$CE$7,ZAŁ7a!$F13:$AP13)+SUMIF(ZAŁ8a!$F$8:$AP$8,ZAŁ9!$F$7:$CE$7,ZAŁ8a!$F13:$AP13)</f>
        <v>0</v>
      </c>
      <c r="BF18" s="287">
        <f>SUMIF(ZAŁ7a!$F$8:$AP$8,ZAŁ9!$F$7:$CE$7,ZAŁ7a!$F13:$AP13)+SUMIF(ZAŁ8a!$F$8:$AP$8,ZAŁ9!$F$7:$CE$7,ZAŁ8a!$F13:$AP13)</f>
        <v>0</v>
      </c>
      <c r="BG18" s="287">
        <f>SUMIF(ZAŁ7a!$F$8:$AP$8,ZAŁ9!$F$7:$CE$7,ZAŁ7a!$F13:$AP13)+SUMIF(ZAŁ8a!$F$8:$AP$8,ZAŁ9!$F$7:$CE$7,ZAŁ8a!$F13:$AP13)</f>
        <v>0</v>
      </c>
      <c r="BH18" s="287">
        <f>SUMIF(ZAŁ7a!$F$8:$AP$8,ZAŁ9!$F$7:$CE$7,ZAŁ7a!$F13:$AP13)+SUMIF(ZAŁ8a!$F$8:$AP$8,ZAŁ9!$F$7:$CE$7,ZAŁ8a!$F13:$AP13)</f>
        <v>0</v>
      </c>
      <c r="BI18" s="287">
        <f>SUMIF(ZAŁ7a!$F$8:$AP$8,ZAŁ9!$F$7:$CE$7,ZAŁ7a!$F13:$AP13)+SUMIF(ZAŁ8a!$F$8:$AP$8,ZAŁ9!$F$7:$CE$7,ZAŁ8a!$F13:$AP13)</f>
        <v>0</v>
      </c>
      <c r="BJ18" s="287">
        <f>SUMIF(ZAŁ7a!$F$8:$AP$8,ZAŁ9!$F$7:$CE$7,ZAŁ7a!$F13:$AP13)+SUMIF(ZAŁ8a!$F$8:$AP$8,ZAŁ9!$F$7:$CE$7,ZAŁ8a!$F13:$AP13)</f>
        <v>0</v>
      </c>
      <c r="BK18" s="287">
        <f>SUMIF(ZAŁ7a!$F$8:$AP$8,ZAŁ9!$F$7:$CE$7,ZAŁ7a!$F13:$AP13)+SUMIF(ZAŁ8a!$F$8:$AP$8,ZAŁ9!$F$7:$CE$7,ZAŁ8a!$F13:$AP13)</f>
        <v>0</v>
      </c>
      <c r="BL18" s="287">
        <f>SUMIF(ZAŁ7a!$F$8:$AP$8,ZAŁ9!$F$7:$CE$7,ZAŁ7a!$F13:$AP13)+SUMIF(ZAŁ8a!$F$8:$AP$8,ZAŁ9!$F$7:$CE$7,ZAŁ8a!$F13:$AP13)</f>
        <v>0</v>
      </c>
      <c r="BM18" s="287">
        <f>SUMIF(ZAŁ7a!$F$8:$AP$8,ZAŁ9!$F$7:$CE$7,ZAŁ7a!$F13:$AP13)+SUMIF(ZAŁ8a!$F$8:$AP$8,ZAŁ9!$F$7:$CE$7,ZAŁ8a!$F13:$AP13)</f>
        <v>0</v>
      </c>
      <c r="BN18" s="287">
        <f>SUMIF(ZAŁ7a!$F$8:$AP$8,ZAŁ9!$F$7:$CE$7,ZAŁ7a!$F13:$AP13)+SUMIF(ZAŁ8a!$F$8:$AP$8,ZAŁ9!$F$7:$CE$7,ZAŁ8a!$F13:$AP13)</f>
        <v>0</v>
      </c>
      <c r="BO18" s="287">
        <f>SUMIF(ZAŁ7a!$F$8:$AP$8,ZAŁ9!$F$7:$CE$7,ZAŁ7a!$F13:$AP13)+SUMIF(ZAŁ8a!$F$8:$AP$8,ZAŁ9!$F$7:$CE$7,ZAŁ8a!$F13:$AP13)</f>
        <v>0</v>
      </c>
      <c r="BP18" s="287">
        <f>SUMIF(ZAŁ7a!$F$8:$AP$8,ZAŁ9!$F$7:$CE$7,ZAŁ7a!$F13:$AP13)+SUMIF(ZAŁ8a!$F$8:$AP$8,ZAŁ9!$F$7:$CE$7,ZAŁ8a!$F13:$AP13)</f>
        <v>0</v>
      </c>
      <c r="BQ18" s="287">
        <f>SUMIF(ZAŁ7a!$F$8:$AP$8,ZAŁ9!$F$7:$CE$7,ZAŁ7a!$F13:$AP13)+SUMIF(ZAŁ8a!$F$8:$AP$8,ZAŁ9!$F$7:$CE$7,ZAŁ8a!$F13:$AP13)</f>
        <v>0</v>
      </c>
      <c r="BR18" s="287">
        <f>SUMIF(ZAŁ7a!$F$8:$AP$8,ZAŁ9!$F$7:$CE$7,ZAŁ7a!$F13:$AP13)+SUMIF(ZAŁ8a!$F$8:$AP$8,ZAŁ9!$F$7:$CE$7,ZAŁ8a!$F13:$AP13)</f>
        <v>0</v>
      </c>
      <c r="BS18" s="287">
        <f>SUMIF(ZAŁ7a!$F$8:$AP$8,ZAŁ9!$F$7:$CE$7,ZAŁ7a!$F13:$AP13)+SUMIF(ZAŁ8a!$F$8:$AP$8,ZAŁ9!$F$7:$CE$7,ZAŁ8a!$F13:$AP13)</f>
        <v>0</v>
      </c>
      <c r="BT18" s="731">
        <f>SUMIF(ZAŁ7a!$F$8:$AP$8,ZAŁ9!$F$7:$CE$7,ZAŁ7a!$F13:$AP13)+SUMIF(ZAŁ8a!$F$8:$AP$8,ZAŁ9!$F$7:$CE$7,ZAŁ8a!$F13:$AP13)</f>
        <v>0</v>
      </c>
      <c r="BU18" s="287">
        <f>SUMIF(ZAŁ7a!$F$8:$AP$8,ZAŁ9!$F$7:$CE$7,ZAŁ7a!$F13:$AP13)+SUMIF(ZAŁ8a!$F$8:$AP$8,ZAŁ9!$F$7:$CE$7,ZAŁ8a!$F13:$AP13)</f>
        <v>0</v>
      </c>
      <c r="BV18" s="287">
        <f>SUMIF(ZAŁ7a!$F$8:$AP$8,ZAŁ9!$F$7:$CE$7,ZAŁ7a!$F13:$AP13)+SUMIF(ZAŁ8a!$F$8:$AP$8,ZAŁ9!$F$7:$CE$7,ZAŁ8a!$F13:$AP13)</f>
        <v>0</v>
      </c>
      <c r="BW18" s="287">
        <f>SUMIF(ZAŁ7a!$F$8:$AP$8,ZAŁ9!$F$7:$CE$7,ZAŁ7a!$F13:$AP13)+SUMIF(ZAŁ8a!$F$8:$AP$8,ZAŁ9!$F$7:$CE$7,ZAŁ8a!$F13:$AP13)</f>
        <v>0</v>
      </c>
      <c r="BX18" s="287">
        <f>SUMIF(ZAŁ7a!$F$8:$AP$8,ZAŁ9!$F$7:$CE$7,ZAŁ7a!$F13:$AP13)+SUMIF(ZAŁ8a!$F$8:$AP$8,ZAŁ9!$F$7:$CE$7,ZAŁ8a!$F13:$AP13)</f>
        <v>0</v>
      </c>
      <c r="BY18" s="287">
        <f>SUMIF(ZAŁ7a!$F$8:$AP$8,ZAŁ9!$F$7:$CE$7,ZAŁ7a!$F13:$AP13)+SUMIF(ZAŁ8a!$F$8:$AP$8,ZAŁ9!$F$7:$CE$7,ZAŁ8a!$F13:$AP13)</f>
        <v>0</v>
      </c>
      <c r="BZ18" s="287">
        <f>SUMIF(ZAŁ7a!$F$8:$AP$8,ZAŁ9!$F$7:$CE$7,ZAŁ7a!$F13:$AP13)+SUMIF(ZAŁ8a!$F$8:$AP$8,ZAŁ9!$F$7:$CE$7,ZAŁ8a!$F13:$AP13)</f>
        <v>0</v>
      </c>
      <c r="CA18" s="287">
        <f>SUMIF(ZAŁ7a!$F$8:$AP$8,ZAŁ9!$F$7:$CE$7,ZAŁ7a!$F13:$AP13)+SUMIF(ZAŁ8a!$F$8:$AP$8,ZAŁ9!$F$7:$CE$7,ZAŁ8a!$F13:$AP13)</f>
        <v>0</v>
      </c>
      <c r="CB18" s="287">
        <f>SUMIF(ZAŁ7a!$F$8:$AP$8,ZAŁ9!$F$7:$CE$7,ZAŁ7a!$F13:$AP13)+SUMIF(ZAŁ8a!$F$8:$AP$8,ZAŁ9!$F$7:$CE$7,ZAŁ8a!$F13:$AP13)</f>
        <v>0</v>
      </c>
      <c r="CC18" s="287">
        <f>SUMIF(ZAŁ7a!$F$8:$AP$8,ZAŁ9!$F$7:$CE$7,ZAŁ7a!$F13:$AP13)+SUMIF(ZAŁ8a!$F$8:$AP$8,ZAŁ9!$F$7:$CE$7,ZAŁ8a!$F13:$AP13)</f>
        <v>0</v>
      </c>
      <c r="CD18" s="287">
        <f>SUMIF(ZAŁ7a!$F$8:$AP$8,ZAŁ9!$F$7:$CE$7,ZAŁ7a!$F13:$AP13)+SUMIF(ZAŁ8a!$F$8:$AP$8,ZAŁ9!$F$7:$CE$7,ZAŁ8a!$F13:$AP13)</f>
        <v>0</v>
      </c>
      <c r="CE18" s="287">
        <f>SUMIF(ZAŁ7a!$F$8:$AP$8,ZAŁ9!$F$7:$CE$7,ZAŁ7a!$F13:$AP13)+SUMIF(ZAŁ8a!$F$8:$AP$8,ZAŁ9!$F$7:$CE$7,ZAŁ8a!$F13:$AP13)</f>
        <v>0</v>
      </c>
    </row>
    <row r="19" spans="1:179" x14ac:dyDescent="0.25">
      <c r="A19" s="65"/>
      <c r="B19" s="730" t="s">
        <v>261</v>
      </c>
      <c r="C19" s="268" t="s">
        <v>452</v>
      </c>
      <c r="D19" s="427">
        <f t="shared" si="58"/>
        <v>0</v>
      </c>
      <c r="E19" s="258"/>
      <c r="F19" s="287">
        <f t="shared" ref="F19:AK19" si="61">IF(F8="eksploatacja",$D18/25,0)</f>
        <v>0</v>
      </c>
      <c r="G19" s="287">
        <f t="shared" si="61"/>
        <v>0</v>
      </c>
      <c r="H19" s="287">
        <f t="shared" si="61"/>
        <v>0</v>
      </c>
      <c r="I19" s="287">
        <f t="shared" si="61"/>
        <v>0</v>
      </c>
      <c r="J19" s="287">
        <f t="shared" si="61"/>
        <v>0</v>
      </c>
      <c r="K19" s="287">
        <f t="shared" si="61"/>
        <v>0</v>
      </c>
      <c r="L19" s="287">
        <f t="shared" si="61"/>
        <v>0</v>
      </c>
      <c r="M19" s="287">
        <f t="shared" si="61"/>
        <v>0</v>
      </c>
      <c r="N19" s="287">
        <f t="shared" si="61"/>
        <v>0</v>
      </c>
      <c r="O19" s="287">
        <f t="shared" si="61"/>
        <v>0</v>
      </c>
      <c r="P19" s="287">
        <f t="shared" si="61"/>
        <v>0</v>
      </c>
      <c r="Q19" s="287">
        <f t="shared" si="61"/>
        <v>0</v>
      </c>
      <c r="R19" s="287">
        <f t="shared" si="61"/>
        <v>0</v>
      </c>
      <c r="S19" s="287">
        <f t="shared" si="61"/>
        <v>0</v>
      </c>
      <c r="T19" s="287">
        <f t="shared" si="61"/>
        <v>0</v>
      </c>
      <c r="U19" s="287">
        <f t="shared" si="61"/>
        <v>0</v>
      </c>
      <c r="V19" s="287">
        <f t="shared" si="61"/>
        <v>0</v>
      </c>
      <c r="W19" s="287">
        <f t="shared" si="61"/>
        <v>0</v>
      </c>
      <c r="X19" s="287">
        <f t="shared" si="61"/>
        <v>0</v>
      </c>
      <c r="Y19" s="287">
        <f t="shared" si="61"/>
        <v>0</v>
      </c>
      <c r="Z19" s="287">
        <f t="shared" si="61"/>
        <v>0</v>
      </c>
      <c r="AA19" s="287">
        <f t="shared" si="61"/>
        <v>0</v>
      </c>
      <c r="AB19" s="287">
        <f t="shared" si="61"/>
        <v>0</v>
      </c>
      <c r="AC19" s="287">
        <f t="shared" si="61"/>
        <v>0</v>
      </c>
      <c r="AD19" s="287">
        <f t="shared" si="61"/>
        <v>0</v>
      </c>
      <c r="AE19" s="287">
        <f t="shared" si="61"/>
        <v>0</v>
      </c>
      <c r="AF19" s="287">
        <f t="shared" si="61"/>
        <v>0</v>
      </c>
      <c r="AG19" s="287">
        <f t="shared" si="61"/>
        <v>0</v>
      </c>
      <c r="AH19" s="287">
        <f t="shared" si="61"/>
        <v>0</v>
      </c>
      <c r="AI19" s="287">
        <f t="shared" si="61"/>
        <v>0</v>
      </c>
      <c r="AJ19" s="287">
        <f t="shared" si="61"/>
        <v>0</v>
      </c>
      <c r="AK19" s="287">
        <f t="shared" si="61"/>
        <v>0</v>
      </c>
      <c r="AL19" s="287">
        <f t="shared" ref="AL19:BQ19" si="62">IF(AL8="eksploatacja",$D18/25,0)</f>
        <v>0</v>
      </c>
      <c r="AM19" s="287">
        <f t="shared" si="62"/>
        <v>0</v>
      </c>
      <c r="AN19" s="287">
        <f t="shared" si="62"/>
        <v>0</v>
      </c>
      <c r="AO19" s="287">
        <f t="shared" si="62"/>
        <v>0</v>
      </c>
      <c r="AP19" s="287">
        <f t="shared" si="62"/>
        <v>0</v>
      </c>
      <c r="AQ19" s="287">
        <f t="shared" si="62"/>
        <v>0</v>
      </c>
      <c r="AR19" s="287">
        <f t="shared" si="62"/>
        <v>0</v>
      </c>
      <c r="AS19" s="287">
        <f t="shared" si="62"/>
        <v>0</v>
      </c>
      <c r="AT19" s="287">
        <f t="shared" si="62"/>
        <v>0</v>
      </c>
      <c r="AU19" s="287">
        <f t="shared" si="62"/>
        <v>0</v>
      </c>
      <c r="AV19" s="287">
        <f t="shared" si="62"/>
        <v>0</v>
      </c>
      <c r="AW19" s="287">
        <f t="shared" si="62"/>
        <v>0</v>
      </c>
      <c r="AX19" s="287">
        <f t="shared" si="62"/>
        <v>0</v>
      </c>
      <c r="AY19" s="287">
        <f t="shared" si="62"/>
        <v>0</v>
      </c>
      <c r="AZ19" s="287">
        <f t="shared" si="62"/>
        <v>0</v>
      </c>
      <c r="BA19" s="287">
        <f t="shared" si="62"/>
        <v>0</v>
      </c>
      <c r="BB19" s="287">
        <f t="shared" si="62"/>
        <v>0</v>
      </c>
      <c r="BC19" s="287">
        <f t="shared" si="62"/>
        <v>0</v>
      </c>
      <c r="BD19" s="287">
        <f t="shared" si="62"/>
        <v>0</v>
      </c>
      <c r="BE19" s="287">
        <f t="shared" si="62"/>
        <v>0</v>
      </c>
      <c r="BF19" s="287">
        <f t="shared" si="62"/>
        <v>0</v>
      </c>
      <c r="BG19" s="287">
        <f t="shared" si="62"/>
        <v>0</v>
      </c>
      <c r="BH19" s="287">
        <f t="shared" si="62"/>
        <v>0</v>
      </c>
      <c r="BI19" s="287">
        <f t="shared" si="62"/>
        <v>0</v>
      </c>
      <c r="BJ19" s="287">
        <f t="shared" si="62"/>
        <v>0</v>
      </c>
      <c r="BK19" s="287">
        <f t="shared" si="62"/>
        <v>0</v>
      </c>
      <c r="BL19" s="287">
        <f t="shared" si="62"/>
        <v>0</v>
      </c>
      <c r="BM19" s="287">
        <f t="shared" si="62"/>
        <v>0</v>
      </c>
      <c r="BN19" s="287">
        <f t="shared" si="62"/>
        <v>0</v>
      </c>
      <c r="BO19" s="287">
        <f t="shared" si="62"/>
        <v>0</v>
      </c>
      <c r="BP19" s="287">
        <f t="shared" si="62"/>
        <v>0</v>
      </c>
      <c r="BQ19" s="287">
        <f t="shared" si="62"/>
        <v>0</v>
      </c>
      <c r="BR19" s="287">
        <f t="shared" ref="BR19:CE19" si="63">IF(BR8="eksploatacja",$D18/25,0)</f>
        <v>0</v>
      </c>
      <c r="BS19" s="287">
        <f t="shared" si="63"/>
        <v>0</v>
      </c>
      <c r="BT19" s="731">
        <f t="shared" si="63"/>
        <v>0</v>
      </c>
      <c r="BU19" s="287">
        <f t="shared" si="63"/>
        <v>0</v>
      </c>
      <c r="BV19" s="287">
        <f t="shared" si="63"/>
        <v>0</v>
      </c>
      <c r="BW19" s="287">
        <f t="shared" si="63"/>
        <v>0</v>
      </c>
      <c r="BX19" s="287">
        <f t="shared" si="63"/>
        <v>0</v>
      </c>
      <c r="BY19" s="287">
        <f t="shared" si="63"/>
        <v>0</v>
      </c>
      <c r="BZ19" s="287">
        <f t="shared" si="63"/>
        <v>0</v>
      </c>
      <c r="CA19" s="287">
        <f t="shared" si="63"/>
        <v>0</v>
      </c>
      <c r="CB19" s="287">
        <f t="shared" si="63"/>
        <v>0</v>
      </c>
      <c r="CC19" s="287">
        <f t="shared" si="63"/>
        <v>0</v>
      </c>
      <c r="CD19" s="287">
        <f t="shared" si="63"/>
        <v>0</v>
      </c>
      <c r="CE19" s="287">
        <f t="shared" si="63"/>
        <v>0</v>
      </c>
    </row>
    <row r="20" spans="1:179" x14ac:dyDescent="0.25">
      <c r="A20" s="65"/>
      <c r="B20" s="730" t="s">
        <v>262</v>
      </c>
      <c r="C20" s="268" t="s">
        <v>510</v>
      </c>
      <c r="D20" s="427">
        <f t="shared" si="58"/>
        <v>0</v>
      </c>
      <c r="E20" s="258"/>
      <c r="F20" s="287">
        <f>SUMIF(ZAŁ7a!$F$8:$AP$8,ZAŁ9!$F$7:$CE$7,ZAŁ7a!$F16:$AP16)+SUMIF(ZAŁ8a!$F$8:$AP$8,ZAŁ9!$F$7:$CE$7,ZAŁ8a!$F16:$AP16)</f>
        <v>0</v>
      </c>
      <c r="G20" s="287">
        <f>SUMIF(ZAŁ7a!$F$8:$AP$8,ZAŁ9!$F$7:$CE$7,ZAŁ7a!$F16:$AP16)+SUMIF(ZAŁ8a!$F$8:$AP$8,ZAŁ9!$F$7:$CE$7,ZAŁ8a!$F16:$AP16)</f>
        <v>0</v>
      </c>
      <c r="H20" s="287">
        <f>SUMIF(ZAŁ7a!$F$8:$AP$8,ZAŁ9!$F$7:$CE$7,ZAŁ7a!$F16:$AP16)+SUMIF(ZAŁ8a!$F$8:$AP$8,ZAŁ9!$F$7:$CE$7,ZAŁ8a!$F16:$AP16)</f>
        <v>0</v>
      </c>
      <c r="I20" s="287">
        <f>SUMIF(ZAŁ7a!$F$8:$AP$8,ZAŁ9!$F$7:$CE$7,ZAŁ7a!$F16:$AP16)+SUMIF(ZAŁ8a!$F$8:$AP$8,ZAŁ9!$F$7:$CE$7,ZAŁ8a!$F16:$AP16)</f>
        <v>0</v>
      </c>
      <c r="J20" s="287">
        <f>SUMIF(ZAŁ7a!$F$8:$AP$8,ZAŁ9!$F$7:$CE$7,ZAŁ7a!$F16:$AP16)+SUMIF(ZAŁ8a!$F$8:$AP$8,ZAŁ9!$F$7:$CE$7,ZAŁ8a!$F16:$AP16)</f>
        <v>0</v>
      </c>
      <c r="K20" s="287">
        <f>SUMIF(ZAŁ7a!$F$8:$AP$8,ZAŁ9!$F$7:$CE$7,ZAŁ7a!$F16:$AP16)+SUMIF(ZAŁ8a!$F$8:$AP$8,ZAŁ9!$F$7:$CE$7,ZAŁ8a!$F16:$AP16)</f>
        <v>0</v>
      </c>
      <c r="L20" s="287">
        <f>SUMIF(ZAŁ7a!$F$8:$AP$8,ZAŁ9!$F$7:$CE$7,ZAŁ7a!$F16:$AP16)+SUMIF(ZAŁ8a!$F$8:$AP$8,ZAŁ9!$F$7:$CE$7,ZAŁ8a!$F16:$AP16)</f>
        <v>0</v>
      </c>
      <c r="M20" s="287">
        <f>SUMIF(ZAŁ7a!$F$8:$AP$8,ZAŁ9!$F$7:$CE$7,ZAŁ7a!$F16:$AP16)+SUMIF(ZAŁ8a!$F$8:$AP$8,ZAŁ9!$F$7:$CE$7,ZAŁ8a!$F16:$AP16)</f>
        <v>0</v>
      </c>
      <c r="N20" s="287">
        <f>SUMIF(ZAŁ7a!$F$8:$AP$8,ZAŁ9!$F$7:$CE$7,ZAŁ7a!$F16:$AP16)+SUMIF(ZAŁ8a!$F$8:$AP$8,ZAŁ9!$F$7:$CE$7,ZAŁ8a!$F16:$AP16)</f>
        <v>0</v>
      </c>
      <c r="O20" s="287">
        <f>SUMIF(ZAŁ7a!$F$8:$AP$8,ZAŁ9!$F$7:$CE$7,ZAŁ7a!$F16:$AP16)+SUMIF(ZAŁ8a!$F$8:$AP$8,ZAŁ9!$F$7:$CE$7,ZAŁ8a!$F16:$AP16)</f>
        <v>0</v>
      </c>
      <c r="P20" s="287">
        <f>SUMIF(ZAŁ7a!$F$8:$AP$8,ZAŁ9!$F$7:$CE$7,ZAŁ7a!$F16:$AP16)+SUMIF(ZAŁ8a!$F$8:$AP$8,ZAŁ9!$F$7:$CE$7,ZAŁ8a!$F16:$AP16)</f>
        <v>0</v>
      </c>
      <c r="Q20" s="287">
        <f>SUMIF(ZAŁ7a!$F$8:$AP$8,ZAŁ9!$F$7:$CE$7,ZAŁ7a!$F16:$AP16)+SUMIF(ZAŁ8a!$F$8:$AP$8,ZAŁ9!$F$7:$CE$7,ZAŁ8a!$F16:$AP16)</f>
        <v>0</v>
      </c>
      <c r="R20" s="287">
        <f>SUMIF(ZAŁ7a!$F$8:$AP$8,ZAŁ9!$F$7:$CE$7,ZAŁ7a!$F16:$AP16)+SUMIF(ZAŁ8a!$F$8:$AP$8,ZAŁ9!$F$7:$CE$7,ZAŁ8a!$F16:$AP16)</f>
        <v>0</v>
      </c>
      <c r="S20" s="287">
        <f>SUMIF(ZAŁ7a!$F$8:$AP$8,ZAŁ9!$F$7:$CE$7,ZAŁ7a!$F16:$AP16)+SUMIF(ZAŁ8a!$F$8:$AP$8,ZAŁ9!$F$7:$CE$7,ZAŁ8a!$F16:$AP16)</f>
        <v>0</v>
      </c>
      <c r="T20" s="287">
        <f>SUMIF(ZAŁ7a!$F$8:$AP$8,ZAŁ9!$F$7:$CE$7,ZAŁ7a!$F16:$AP16)+SUMIF(ZAŁ8a!$F$8:$AP$8,ZAŁ9!$F$7:$CE$7,ZAŁ8a!$F16:$AP16)</f>
        <v>0</v>
      </c>
      <c r="U20" s="287">
        <f>SUMIF(ZAŁ7a!$F$8:$AP$8,ZAŁ9!$F$7:$CE$7,ZAŁ7a!$F16:$AP16)+SUMIF(ZAŁ8a!$F$8:$AP$8,ZAŁ9!$F$7:$CE$7,ZAŁ8a!$F16:$AP16)</f>
        <v>0</v>
      </c>
      <c r="V20" s="287">
        <f>SUMIF(ZAŁ7a!$F$8:$AP$8,ZAŁ9!$F$7:$CE$7,ZAŁ7a!$F16:$AP16)+SUMIF(ZAŁ8a!$F$8:$AP$8,ZAŁ9!$F$7:$CE$7,ZAŁ8a!$F16:$AP16)</f>
        <v>0</v>
      </c>
      <c r="W20" s="287">
        <f>SUMIF(ZAŁ7a!$F$8:$AP$8,ZAŁ9!$F$7:$CE$7,ZAŁ7a!$F16:$AP16)+SUMIF(ZAŁ8a!$F$8:$AP$8,ZAŁ9!$F$7:$CE$7,ZAŁ8a!$F16:$AP16)</f>
        <v>0</v>
      </c>
      <c r="X20" s="287">
        <f>SUMIF(ZAŁ7a!$F$8:$AP$8,ZAŁ9!$F$7:$CE$7,ZAŁ7a!$F16:$AP16)+SUMIF(ZAŁ8a!$F$8:$AP$8,ZAŁ9!$F$7:$CE$7,ZAŁ8a!$F16:$AP16)</f>
        <v>0</v>
      </c>
      <c r="Y20" s="287">
        <f>SUMIF(ZAŁ7a!$F$8:$AP$8,ZAŁ9!$F$7:$CE$7,ZAŁ7a!$F16:$AP16)+SUMIF(ZAŁ8a!$F$8:$AP$8,ZAŁ9!$F$7:$CE$7,ZAŁ8a!$F16:$AP16)</f>
        <v>0</v>
      </c>
      <c r="Z20" s="287">
        <f>SUMIF(ZAŁ7a!$F$8:$AP$8,ZAŁ9!$F$7:$CE$7,ZAŁ7a!$F16:$AP16)+SUMIF(ZAŁ8a!$F$8:$AP$8,ZAŁ9!$F$7:$CE$7,ZAŁ8a!$F16:$AP16)</f>
        <v>0</v>
      </c>
      <c r="AA20" s="287">
        <f>SUMIF(ZAŁ7a!$F$8:$AP$8,ZAŁ9!$F$7:$CE$7,ZAŁ7a!$F16:$AP16)+SUMIF(ZAŁ8a!$F$8:$AP$8,ZAŁ9!$F$7:$CE$7,ZAŁ8a!$F16:$AP16)</f>
        <v>0</v>
      </c>
      <c r="AB20" s="287">
        <f>SUMIF(ZAŁ7a!$F$8:$AP$8,ZAŁ9!$F$7:$CE$7,ZAŁ7a!$F16:$AP16)+SUMIF(ZAŁ8a!$F$8:$AP$8,ZAŁ9!$F$7:$CE$7,ZAŁ8a!$F16:$AP16)</f>
        <v>0</v>
      </c>
      <c r="AC20" s="287">
        <f>SUMIF(ZAŁ7a!$F$8:$AP$8,ZAŁ9!$F$7:$CE$7,ZAŁ7a!$F16:$AP16)+SUMIF(ZAŁ8a!$F$8:$AP$8,ZAŁ9!$F$7:$CE$7,ZAŁ8a!$F16:$AP16)</f>
        <v>0</v>
      </c>
      <c r="AD20" s="287">
        <f>SUMIF(ZAŁ7a!$F$8:$AP$8,ZAŁ9!$F$7:$CE$7,ZAŁ7a!$F16:$AP16)+SUMIF(ZAŁ8a!$F$8:$AP$8,ZAŁ9!$F$7:$CE$7,ZAŁ8a!$F16:$AP16)</f>
        <v>0</v>
      </c>
      <c r="AE20" s="287">
        <f>SUMIF(ZAŁ7a!$F$8:$AP$8,ZAŁ9!$F$7:$CE$7,ZAŁ7a!$F16:$AP16)+SUMIF(ZAŁ8a!$F$8:$AP$8,ZAŁ9!$F$7:$CE$7,ZAŁ8a!$F16:$AP16)</f>
        <v>0</v>
      </c>
      <c r="AF20" s="287">
        <f>SUMIF(ZAŁ7a!$F$8:$AP$8,ZAŁ9!$F$7:$CE$7,ZAŁ7a!$F16:$AP16)+SUMIF(ZAŁ8a!$F$8:$AP$8,ZAŁ9!$F$7:$CE$7,ZAŁ8a!$F16:$AP16)</f>
        <v>0</v>
      </c>
      <c r="AG20" s="287">
        <f>SUMIF(ZAŁ7a!$F$8:$AP$8,ZAŁ9!$F$7:$CE$7,ZAŁ7a!$F16:$AP16)+SUMIF(ZAŁ8a!$F$8:$AP$8,ZAŁ9!$F$7:$CE$7,ZAŁ8a!$F16:$AP16)</f>
        <v>0</v>
      </c>
      <c r="AH20" s="287">
        <f>SUMIF(ZAŁ7a!$F$8:$AP$8,ZAŁ9!$F$7:$CE$7,ZAŁ7a!$F16:$AP16)+SUMIF(ZAŁ8a!$F$8:$AP$8,ZAŁ9!$F$7:$CE$7,ZAŁ8a!$F16:$AP16)</f>
        <v>0</v>
      </c>
      <c r="AI20" s="287">
        <f>SUMIF(ZAŁ7a!$F$8:$AP$8,ZAŁ9!$F$7:$CE$7,ZAŁ7a!$F16:$AP16)+SUMIF(ZAŁ8a!$F$8:$AP$8,ZAŁ9!$F$7:$CE$7,ZAŁ8a!$F16:$AP16)</f>
        <v>0</v>
      </c>
      <c r="AJ20" s="287">
        <f>SUMIF(ZAŁ7a!$F$8:$AP$8,ZAŁ9!$F$7:$CE$7,ZAŁ7a!$F16:$AP16)+SUMIF(ZAŁ8a!$F$8:$AP$8,ZAŁ9!$F$7:$CE$7,ZAŁ8a!$F16:$AP16)</f>
        <v>0</v>
      </c>
      <c r="AK20" s="287">
        <f>SUMIF(ZAŁ7a!$F$8:$AP$8,ZAŁ9!$F$7:$CE$7,ZAŁ7a!$F16:$AP16)+SUMIF(ZAŁ8a!$F$8:$AP$8,ZAŁ9!$F$7:$CE$7,ZAŁ8a!$F16:$AP16)</f>
        <v>0</v>
      </c>
      <c r="AL20" s="287">
        <f>SUMIF(ZAŁ7a!$F$8:$AP$8,ZAŁ9!$F$7:$CE$7,ZAŁ7a!$F16:$AP16)+SUMIF(ZAŁ8a!$F$8:$AP$8,ZAŁ9!$F$7:$CE$7,ZAŁ8a!$F16:$AP16)</f>
        <v>0</v>
      </c>
      <c r="AM20" s="287">
        <f>SUMIF(ZAŁ7a!$F$8:$AP$8,ZAŁ9!$F$7:$CE$7,ZAŁ7a!$F16:$AP16)+SUMIF(ZAŁ8a!$F$8:$AP$8,ZAŁ9!$F$7:$CE$7,ZAŁ8a!$F16:$AP16)</f>
        <v>0</v>
      </c>
      <c r="AN20" s="287">
        <f>SUMIF(ZAŁ7a!$F$8:$AP$8,ZAŁ9!$F$7:$CE$7,ZAŁ7a!$F16:$AP16)+SUMIF(ZAŁ8a!$F$8:$AP$8,ZAŁ9!$F$7:$CE$7,ZAŁ8a!$F16:$AP16)</f>
        <v>0</v>
      </c>
      <c r="AO20" s="287">
        <f>SUMIF(ZAŁ7a!$F$8:$AP$8,ZAŁ9!$F$7:$CE$7,ZAŁ7a!$F16:$AP16)+SUMIF(ZAŁ8a!$F$8:$AP$8,ZAŁ9!$F$7:$CE$7,ZAŁ8a!$F16:$AP16)</f>
        <v>0</v>
      </c>
      <c r="AP20" s="287">
        <f>SUMIF(ZAŁ7a!$F$8:$AP$8,ZAŁ9!$F$7:$CE$7,ZAŁ7a!$F16:$AP16)+SUMIF(ZAŁ8a!$F$8:$AP$8,ZAŁ9!$F$7:$CE$7,ZAŁ8a!$F16:$AP16)</f>
        <v>0</v>
      </c>
      <c r="AQ20" s="287">
        <f>SUMIF(ZAŁ7a!$F$8:$AP$8,ZAŁ9!$F$7:$CE$7,ZAŁ7a!$F16:$AP16)+SUMIF(ZAŁ8a!$F$8:$AP$8,ZAŁ9!$F$7:$CE$7,ZAŁ8a!$F16:$AP16)</f>
        <v>0</v>
      </c>
      <c r="AR20" s="287">
        <f>SUMIF(ZAŁ7a!$F$8:$AP$8,ZAŁ9!$F$7:$CE$7,ZAŁ7a!$F16:$AP16)+SUMIF(ZAŁ8a!$F$8:$AP$8,ZAŁ9!$F$7:$CE$7,ZAŁ8a!$F16:$AP16)</f>
        <v>0</v>
      </c>
      <c r="AS20" s="287">
        <f>SUMIF(ZAŁ7a!$F$8:$AP$8,ZAŁ9!$F$7:$CE$7,ZAŁ7a!$F16:$AP16)+SUMIF(ZAŁ8a!$F$8:$AP$8,ZAŁ9!$F$7:$CE$7,ZAŁ8a!$F16:$AP16)</f>
        <v>0</v>
      </c>
      <c r="AT20" s="287">
        <f>SUMIF(ZAŁ7a!$F$8:$AP$8,ZAŁ9!$F$7:$CE$7,ZAŁ7a!$F16:$AP16)+SUMIF(ZAŁ8a!$F$8:$AP$8,ZAŁ9!$F$7:$CE$7,ZAŁ8a!$F16:$AP16)</f>
        <v>0</v>
      </c>
      <c r="AU20" s="287">
        <f>SUMIF(ZAŁ7a!$F$8:$AP$8,ZAŁ9!$F$7:$CE$7,ZAŁ7a!$F16:$AP16)+SUMIF(ZAŁ8a!$F$8:$AP$8,ZAŁ9!$F$7:$CE$7,ZAŁ8a!$F16:$AP16)</f>
        <v>0</v>
      </c>
      <c r="AV20" s="287">
        <f>SUMIF(ZAŁ7a!$F$8:$AP$8,ZAŁ9!$F$7:$CE$7,ZAŁ7a!$F16:$AP16)+SUMIF(ZAŁ8a!$F$8:$AP$8,ZAŁ9!$F$7:$CE$7,ZAŁ8a!$F16:$AP16)</f>
        <v>0</v>
      </c>
      <c r="AW20" s="287">
        <f>SUMIF(ZAŁ7a!$F$8:$AP$8,ZAŁ9!$F$7:$CE$7,ZAŁ7a!$F16:$AP16)+SUMIF(ZAŁ8a!$F$8:$AP$8,ZAŁ9!$F$7:$CE$7,ZAŁ8a!$F16:$AP16)</f>
        <v>0</v>
      </c>
      <c r="AX20" s="287">
        <f>SUMIF(ZAŁ7a!$F$8:$AP$8,ZAŁ9!$F$7:$CE$7,ZAŁ7a!$F16:$AP16)+SUMIF(ZAŁ8a!$F$8:$AP$8,ZAŁ9!$F$7:$CE$7,ZAŁ8a!$F16:$AP16)</f>
        <v>0</v>
      </c>
      <c r="AY20" s="287">
        <f>SUMIF(ZAŁ7a!$F$8:$AP$8,ZAŁ9!$F$7:$CE$7,ZAŁ7a!$F16:$AP16)+SUMIF(ZAŁ8a!$F$8:$AP$8,ZAŁ9!$F$7:$CE$7,ZAŁ8a!$F16:$AP16)</f>
        <v>0</v>
      </c>
      <c r="AZ20" s="287">
        <f>SUMIF(ZAŁ7a!$F$8:$AP$8,ZAŁ9!$F$7:$CE$7,ZAŁ7a!$F16:$AP16)+SUMIF(ZAŁ8a!$F$8:$AP$8,ZAŁ9!$F$7:$CE$7,ZAŁ8a!$F16:$AP16)</f>
        <v>0</v>
      </c>
      <c r="BA20" s="287">
        <f>SUMIF(ZAŁ7a!$F$8:$AP$8,ZAŁ9!$F$7:$CE$7,ZAŁ7a!$F16:$AP16)+SUMIF(ZAŁ8a!$F$8:$AP$8,ZAŁ9!$F$7:$CE$7,ZAŁ8a!$F16:$AP16)</f>
        <v>0</v>
      </c>
      <c r="BB20" s="287">
        <f>SUMIF(ZAŁ7a!$F$8:$AP$8,ZAŁ9!$F$7:$CE$7,ZAŁ7a!$F16:$AP16)+SUMIF(ZAŁ8a!$F$8:$AP$8,ZAŁ9!$F$7:$CE$7,ZAŁ8a!$F16:$AP16)</f>
        <v>0</v>
      </c>
      <c r="BC20" s="287">
        <f>SUMIF(ZAŁ7a!$F$8:$AP$8,ZAŁ9!$F$7:$CE$7,ZAŁ7a!$F16:$AP16)+SUMIF(ZAŁ8a!$F$8:$AP$8,ZAŁ9!$F$7:$CE$7,ZAŁ8a!$F16:$AP16)</f>
        <v>0</v>
      </c>
      <c r="BD20" s="287">
        <f>SUMIF(ZAŁ7a!$F$8:$AP$8,ZAŁ9!$F$7:$CE$7,ZAŁ7a!$F16:$AP16)+SUMIF(ZAŁ8a!$F$8:$AP$8,ZAŁ9!$F$7:$CE$7,ZAŁ8a!$F16:$AP16)</f>
        <v>0</v>
      </c>
      <c r="BE20" s="287">
        <f>SUMIF(ZAŁ7a!$F$8:$AP$8,ZAŁ9!$F$7:$CE$7,ZAŁ7a!$F16:$AP16)+SUMIF(ZAŁ8a!$F$8:$AP$8,ZAŁ9!$F$7:$CE$7,ZAŁ8a!$F16:$AP16)</f>
        <v>0</v>
      </c>
      <c r="BF20" s="287">
        <f>SUMIF(ZAŁ7a!$F$8:$AP$8,ZAŁ9!$F$7:$CE$7,ZAŁ7a!$F16:$AP16)+SUMIF(ZAŁ8a!$F$8:$AP$8,ZAŁ9!$F$7:$CE$7,ZAŁ8a!$F16:$AP16)</f>
        <v>0</v>
      </c>
      <c r="BG20" s="287">
        <f>SUMIF(ZAŁ7a!$F$8:$AP$8,ZAŁ9!$F$7:$CE$7,ZAŁ7a!$F16:$AP16)+SUMIF(ZAŁ8a!$F$8:$AP$8,ZAŁ9!$F$7:$CE$7,ZAŁ8a!$F16:$AP16)</f>
        <v>0</v>
      </c>
      <c r="BH20" s="287">
        <f>SUMIF(ZAŁ7a!$F$8:$AP$8,ZAŁ9!$F$7:$CE$7,ZAŁ7a!$F16:$AP16)+SUMIF(ZAŁ8a!$F$8:$AP$8,ZAŁ9!$F$7:$CE$7,ZAŁ8a!$F16:$AP16)</f>
        <v>0</v>
      </c>
      <c r="BI20" s="287">
        <f>SUMIF(ZAŁ7a!$F$8:$AP$8,ZAŁ9!$F$7:$CE$7,ZAŁ7a!$F16:$AP16)+SUMIF(ZAŁ8a!$F$8:$AP$8,ZAŁ9!$F$7:$CE$7,ZAŁ8a!$F16:$AP16)</f>
        <v>0</v>
      </c>
      <c r="BJ20" s="287">
        <f>SUMIF(ZAŁ7a!$F$8:$AP$8,ZAŁ9!$F$7:$CE$7,ZAŁ7a!$F16:$AP16)+SUMIF(ZAŁ8a!$F$8:$AP$8,ZAŁ9!$F$7:$CE$7,ZAŁ8a!$F16:$AP16)</f>
        <v>0</v>
      </c>
      <c r="BK20" s="287">
        <f>SUMIF(ZAŁ7a!$F$8:$AP$8,ZAŁ9!$F$7:$CE$7,ZAŁ7a!$F16:$AP16)+SUMIF(ZAŁ8a!$F$8:$AP$8,ZAŁ9!$F$7:$CE$7,ZAŁ8a!$F16:$AP16)</f>
        <v>0</v>
      </c>
      <c r="BL20" s="287">
        <f>SUMIF(ZAŁ7a!$F$8:$AP$8,ZAŁ9!$F$7:$CE$7,ZAŁ7a!$F16:$AP16)+SUMIF(ZAŁ8a!$F$8:$AP$8,ZAŁ9!$F$7:$CE$7,ZAŁ8a!$F16:$AP16)</f>
        <v>0</v>
      </c>
      <c r="BM20" s="287">
        <f>SUMIF(ZAŁ7a!$F$8:$AP$8,ZAŁ9!$F$7:$CE$7,ZAŁ7a!$F16:$AP16)+SUMIF(ZAŁ8a!$F$8:$AP$8,ZAŁ9!$F$7:$CE$7,ZAŁ8a!$F16:$AP16)</f>
        <v>0</v>
      </c>
      <c r="BN20" s="287">
        <f>SUMIF(ZAŁ7a!$F$8:$AP$8,ZAŁ9!$F$7:$CE$7,ZAŁ7a!$F16:$AP16)+SUMIF(ZAŁ8a!$F$8:$AP$8,ZAŁ9!$F$7:$CE$7,ZAŁ8a!$F16:$AP16)</f>
        <v>0</v>
      </c>
      <c r="BO20" s="287">
        <f>SUMIF(ZAŁ7a!$F$8:$AP$8,ZAŁ9!$F$7:$CE$7,ZAŁ7a!$F16:$AP16)+SUMIF(ZAŁ8a!$F$8:$AP$8,ZAŁ9!$F$7:$CE$7,ZAŁ8a!$F16:$AP16)</f>
        <v>0</v>
      </c>
      <c r="BP20" s="287">
        <f>SUMIF(ZAŁ7a!$F$8:$AP$8,ZAŁ9!$F$7:$CE$7,ZAŁ7a!$F16:$AP16)+SUMIF(ZAŁ8a!$F$8:$AP$8,ZAŁ9!$F$7:$CE$7,ZAŁ8a!$F16:$AP16)</f>
        <v>0</v>
      </c>
      <c r="BQ20" s="287">
        <f>SUMIF(ZAŁ7a!$F$8:$AP$8,ZAŁ9!$F$7:$CE$7,ZAŁ7a!$F16:$AP16)+SUMIF(ZAŁ8a!$F$8:$AP$8,ZAŁ9!$F$7:$CE$7,ZAŁ8a!$F16:$AP16)</f>
        <v>0</v>
      </c>
      <c r="BR20" s="287">
        <f>SUMIF(ZAŁ7a!$F$8:$AP$8,ZAŁ9!$F$7:$CE$7,ZAŁ7a!$F16:$AP16)+SUMIF(ZAŁ8a!$F$8:$AP$8,ZAŁ9!$F$7:$CE$7,ZAŁ8a!$F16:$AP16)</f>
        <v>0</v>
      </c>
      <c r="BS20" s="287">
        <f>SUMIF(ZAŁ7a!$F$8:$AP$8,ZAŁ9!$F$7:$CE$7,ZAŁ7a!$F16:$AP16)+SUMIF(ZAŁ8a!$F$8:$AP$8,ZAŁ9!$F$7:$CE$7,ZAŁ8a!$F16:$AP16)</f>
        <v>0</v>
      </c>
      <c r="BT20" s="731">
        <f>SUMIF(ZAŁ7a!$F$8:$AP$8,ZAŁ9!$F$7:$CE$7,ZAŁ7a!$F16:$AP16)+SUMIF(ZAŁ8a!$F$8:$AP$8,ZAŁ9!$F$7:$CE$7,ZAŁ8a!$F16:$AP16)</f>
        <v>0</v>
      </c>
      <c r="BU20" s="287">
        <f>SUMIF(ZAŁ7a!$F$8:$AP$8,ZAŁ9!$F$7:$CE$7,ZAŁ7a!$F16:$AP16)+SUMIF(ZAŁ8a!$F$8:$AP$8,ZAŁ9!$F$7:$CE$7,ZAŁ8a!$F16:$AP16)</f>
        <v>0</v>
      </c>
      <c r="BV20" s="287">
        <f>SUMIF(ZAŁ7a!$F$8:$AP$8,ZAŁ9!$F$7:$CE$7,ZAŁ7a!$F16:$AP16)+SUMIF(ZAŁ8a!$F$8:$AP$8,ZAŁ9!$F$7:$CE$7,ZAŁ8a!$F16:$AP16)</f>
        <v>0</v>
      </c>
      <c r="BW20" s="287">
        <f>SUMIF(ZAŁ7a!$F$8:$AP$8,ZAŁ9!$F$7:$CE$7,ZAŁ7a!$F16:$AP16)+SUMIF(ZAŁ8a!$F$8:$AP$8,ZAŁ9!$F$7:$CE$7,ZAŁ8a!$F16:$AP16)</f>
        <v>0</v>
      </c>
      <c r="BX20" s="287">
        <f>SUMIF(ZAŁ7a!$F$8:$AP$8,ZAŁ9!$F$7:$CE$7,ZAŁ7a!$F16:$AP16)+SUMIF(ZAŁ8a!$F$8:$AP$8,ZAŁ9!$F$7:$CE$7,ZAŁ8a!$F16:$AP16)</f>
        <v>0</v>
      </c>
      <c r="BY20" s="287">
        <f>SUMIF(ZAŁ7a!$F$8:$AP$8,ZAŁ9!$F$7:$CE$7,ZAŁ7a!$F16:$AP16)+SUMIF(ZAŁ8a!$F$8:$AP$8,ZAŁ9!$F$7:$CE$7,ZAŁ8a!$F16:$AP16)</f>
        <v>0</v>
      </c>
      <c r="BZ20" s="287">
        <f>SUMIF(ZAŁ7a!$F$8:$AP$8,ZAŁ9!$F$7:$CE$7,ZAŁ7a!$F16:$AP16)+SUMIF(ZAŁ8a!$F$8:$AP$8,ZAŁ9!$F$7:$CE$7,ZAŁ8a!$F16:$AP16)</f>
        <v>0</v>
      </c>
      <c r="CA20" s="287">
        <f>SUMIF(ZAŁ7a!$F$8:$AP$8,ZAŁ9!$F$7:$CE$7,ZAŁ7a!$F16:$AP16)+SUMIF(ZAŁ8a!$F$8:$AP$8,ZAŁ9!$F$7:$CE$7,ZAŁ8a!$F16:$AP16)</f>
        <v>0</v>
      </c>
      <c r="CB20" s="287">
        <f>SUMIF(ZAŁ7a!$F$8:$AP$8,ZAŁ9!$F$7:$CE$7,ZAŁ7a!$F16:$AP16)+SUMIF(ZAŁ8a!$F$8:$AP$8,ZAŁ9!$F$7:$CE$7,ZAŁ8a!$F16:$AP16)</f>
        <v>0</v>
      </c>
      <c r="CC20" s="287">
        <f>SUMIF(ZAŁ7a!$F$8:$AP$8,ZAŁ9!$F$7:$CE$7,ZAŁ7a!$F16:$AP16)+SUMIF(ZAŁ8a!$F$8:$AP$8,ZAŁ9!$F$7:$CE$7,ZAŁ8a!$F16:$AP16)</f>
        <v>0</v>
      </c>
      <c r="CD20" s="287">
        <f>SUMIF(ZAŁ7a!$F$8:$AP$8,ZAŁ9!$F$7:$CE$7,ZAŁ7a!$F16:$AP16)+SUMIF(ZAŁ8a!$F$8:$AP$8,ZAŁ9!$F$7:$CE$7,ZAŁ8a!$F16:$AP16)</f>
        <v>0</v>
      </c>
      <c r="CE20" s="287">
        <f>SUMIF(ZAŁ7a!$F$8:$AP$8,ZAŁ9!$F$7:$CE$7,ZAŁ7a!$F16:$AP16)+SUMIF(ZAŁ8a!$F$8:$AP$8,ZAŁ9!$F$7:$CE$7,ZAŁ8a!$F16:$AP16)</f>
        <v>0</v>
      </c>
    </row>
    <row r="21" spans="1:179" x14ac:dyDescent="0.25">
      <c r="A21" s="65"/>
      <c r="B21" s="730" t="s">
        <v>312</v>
      </c>
      <c r="C21" s="268" t="s">
        <v>280</v>
      </c>
      <c r="D21" s="427">
        <f t="shared" si="58"/>
        <v>0</v>
      </c>
      <c r="E21" s="258"/>
      <c r="F21" s="287">
        <f t="shared" ref="F21:AK21" si="64">IF(F8="eksploatacja",$D20/25,0)</f>
        <v>0</v>
      </c>
      <c r="G21" s="287">
        <f t="shared" si="64"/>
        <v>0</v>
      </c>
      <c r="H21" s="287">
        <f t="shared" si="64"/>
        <v>0</v>
      </c>
      <c r="I21" s="287">
        <f t="shared" si="64"/>
        <v>0</v>
      </c>
      <c r="J21" s="287">
        <f t="shared" si="64"/>
        <v>0</v>
      </c>
      <c r="K21" s="287">
        <f t="shared" si="64"/>
        <v>0</v>
      </c>
      <c r="L21" s="287">
        <f t="shared" si="64"/>
        <v>0</v>
      </c>
      <c r="M21" s="287">
        <f t="shared" si="64"/>
        <v>0</v>
      </c>
      <c r="N21" s="287">
        <f t="shared" si="64"/>
        <v>0</v>
      </c>
      <c r="O21" s="287">
        <f t="shared" si="64"/>
        <v>0</v>
      </c>
      <c r="P21" s="287">
        <f t="shared" si="64"/>
        <v>0</v>
      </c>
      <c r="Q21" s="287">
        <f t="shared" si="64"/>
        <v>0</v>
      </c>
      <c r="R21" s="287">
        <f t="shared" si="64"/>
        <v>0</v>
      </c>
      <c r="S21" s="287">
        <f t="shared" si="64"/>
        <v>0</v>
      </c>
      <c r="T21" s="287">
        <f t="shared" si="64"/>
        <v>0</v>
      </c>
      <c r="U21" s="287">
        <f t="shared" si="64"/>
        <v>0</v>
      </c>
      <c r="V21" s="287">
        <f t="shared" si="64"/>
        <v>0</v>
      </c>
      <c r="W21" s="287">
        <f t="shared" si="64"/>
        <v>0</v>
      </c>
      <c r="X21" s="287">
        <f t="shared" si="64"/>
        <v>0</v>
      </c>
      <c r="Y21" s="287">
        <f t="shared" si="64"/>
        <v>0</v>
      </c>
      <c r="Z21" s="287">
        <f t="shared" si="64"/>
        <v>0</v>
      </c>
      <c r="AA21" s="287">
        <f t="shared" si="64"/>
        <v>0</v>
      </c>
      <c r="AB21" s="287">
        <f t="shared" si="64"/>
        <v>0</v>
      </c>
      <c r="AC21" s="287">
        <f t="shared" si="64"/>
        <v>0</v>
      </c>
      <c r="AD21" s="287">
        <f t="shared" si="64"/>
        <v>0</v>
      </c>
      <c r="AE21" s="287">
        <f t="shared" si="64"/>
        <v>0</v>
      </c>
      <c r="AF21" s="287">
        <f t="shared" si="64"/>
        <v>0</v>
      </c>
      <c r="AG21" s="287">
        <f t="shared" si="64"/>
        <v>0</v>
      </c>
      <c r="AH21" s="287">
        <f t="shared" si="64"/>
        <v>0</v>
      </c>
      <c r="AI21" s="287">
        <f t="shared" si="64"/>
        <v>0</v>
      </c>
      <c r="AJ21" s="287">
        <f t="shared" si="64"/>
        <v>0</v>
      </c>
      <c r="AK21" s="287">
        <f t="shared" si="64"/>
        <v>0</v>
      </c>
      <c r="AL21" s="287">
        <f t="shared" ref="AL21:BQ21" si="65">IF(AL8="eksploatacja",$D20/25,0)</f>
        <v>0</v>
      </c>
      <c r="AM21" s="287">
        <f t="shared" si="65"/>
        <v>0</v>
      </c>
      <c r="AN21" s="287">
        <f t="shared" si="65"/>
        <v>0</v>
      </c>
      <c r="AO21" s="287">
        <f t="shared" si="65"/>
        <v>0</v>
      </c>
      <c r="AP21" s="287">
        <f t="shared" si="65"/>
        <v>0</v>
      </c>
      <c r="AQ21" s="287">
        <f t="shared" si="65"/>
        <v>0</v>
      </c>
      <c r="AR21" s="287">
        <f t="shared" si="65"/>
        <v>0</v>
      </c>
      <c r="AS21" s="287">
        <f t="shared" si="65"/>
        <v>0</v>
      </c>
      <c r="AT21" s="287">
        <f t="shared" si="65"/>
        <v>0</v>
      </c>
      <c r="AU21" s="287">
        <f t="shared" si="65"/>
        <v>0</v>
      </c>
      <c r="AV21" s="287">
        <f t="shared" si="65"/>
        <v>0</v>
      </c>
      <c r="AW21" s="287">
        <f t="shared" si="65"/>
        <v>0</v>
      </c>
      <c r="AX21" s="287">
        <f t="shared" si="65"/>
        <v>0</v>
      </c>
      <c r="AY21" s="287">
        <f t="shared" si="65"/>
        <v>0</v>
      </c>
      <c r="AZ21" s="287">
        <f t="shared" si="65"/>
        <v>0</v>
      </c>
      <c r="BA21" s="287">
        <f t="shared" si="65"/>
        <v>0</v>
      </c>
      <c r="BB21" s="287">
        <f t="shared" si="65"/>
        <v>0</v>
      </c>
      <c r="BC21" s="287">
        <f t="shared" si="65"/>
        <v>0</v>
      </c>
      <c r="BD21" s="287">
        <f t="shared" si="65"/>
        <v>0</v>
      </c>
      <c r="BE21" s="287">
        <f t="shared" si="65"/>
        <v>0</v>
      </c>
      <c r="BF21" s="287">
        <f t="shared" si="65"/>
        <v>0</v>
      </c>
      <c r="BG21" s="287">
        <f t="shared" si="65"/>
        <v>0</v>
      </c>
      <c r="BH21" s="287">
        <f t="shared" si="65"/>
        <v>0</v>
      </c>
      <c r="BI21" s="287">
        <f t="shared" si="65"/>
        <v>0</v>
      </c>
      <c r="BJ21" s="287">
        <f t="shared" si="65"/>
        <v>0</v>
      </c>
      <c r="BK21" s="287">
        <f t="shared" si="65"/>
        <v>0</v>
      </c>
      <c r="BL21" s="287">
        <f t="shared" si="65"/>
        <v>0</v>
      </c>
      <c r="BM21" s="287">
        <f t="shared" si="65"/>
        <v>0</v>
      </c>
      <c r="BN21" s="287">
        <f t="shared" si="65"/>
        <v>0</v>
      </c>
      <c r="BO21" s="287">
        <f t="shared" si="65"/>
        <v>0</v>
      </c>
      <c r="BP21" s="287">
        <f t="shared" si="65"/>
        <v>0</v>
      </c>
      <c r="BQ21" s="287">
        <f t="shared" si="65"/>
        <v>0</v>
      </c>
      <c r="BR21" s="287">
        <f t="shared" ref="BR21:CE21" si="66">IF(BR8="eksploatacja",$D20/25,0)</f>
        <v>0</v>
      </c>
      <c r="BS21" s="287">
        <f t="shared" si="66"/>
        <v>0</v>
      </c>
      <c r="BT21" s="731">
        <f t="shared" si="66"/>
        <v>0</v>
      </c>
      <c r="BU21" s="287">
        <f t="shared" si="66"/>
        <v>0</v>
      </c>
      <c r="BV21" s="287">
        <f t="shared" si="66"/>
        <v>0</v>
      </c>
      <c r="BW21" s="287">
        <f t="shared" si="66"/>
        <v>0</v>
      </c>
      <c r="BX21" s="287">
        <f t="shared" si="66"/>
        <v>0</v>
      </c>
      <c r="BY21" s="287">
        <f t="shared" si="66"/>
        <v>0</v>
      </c>
      <c r="BZ21" s="287">
        <f t="shared" si="66"/>
        <v>0</v>
      </c>
      <c r="CA21" s="287">
        <f t="shared" si="66"/>
        <v>0</v>
      </c>
      <c r="CB21" s="287">
        <f t="shared" si="66"/>
        <v>0</v>
      </c>
      <c r="CC21" s="287">
        <f t="shared" si="66"/>
        <v>0</v>
      </c>
      <c r="CD21" s="287">
        <f t="shared" si="66"/>
        <v>0</v>
      </c>
      <c r="CE21" s="287">
        <f t="shared" si="66"/>
        <v>0</v>
      </c>
    </row>
    <row r="22" spans="1:179" x14ac:dyDescent="0.25">
      <c r="B22" s="730" t="s">
        <v>313</v>
      </c>
      <c r="C22" s="288" t="s">
        <v>278</v>
      </c>
      <c r="D22" s="427">
        <f t="shared" si="58"/>
        <v>0</v>
      </c>
      <c r="E22" s="258"/>
      <c r="F22" s="287">
        <f>SUMIF(ZAŁ7b!$F$7:$AD$7,ZAŁ9!$F$7:$CE$7,ZAŁ7b!$F10:$AD10)+SUMIF(ZAŁ8b!$F$3:$AD$3,ZAŁ9!$F$7:$CE$7,ZAŁ8b!$F10:$AD10)</f>
        <v>0</v>
      </c>
      <c r="G22" s="287">
        <f>SUMIF(ZAŁ7b!$F$7:$AD$7,ZAŁ9!$F$7:$CE$7,ZAŁ7b!$F10:$AD10)+SUMIF(ZAŁ8b!$F$3:$AD$3,ZAŁ9!$F$7:$CE$7,ZAŁ8b!$F10:$AD10)</f>
        <v>0</v>
      </c>
      <c r="H22" s="287">
        <f>SUMIF(ZAŁ7b!$F$7:$AD$7,ZAŁ9!$F$7:$CE$7,ZAŁ7b!$F10:$AD10)+SUMIF(ZAŁ8b!$F$3:$AD$3,ZAŁ9!$F$7:$CE$7,ZAŁ8b!$F10:$AD10)</f>
        <v>0</v>
      </c>
      <c r="I22" s="287">
        <f>SUMIF(ZAŁ7b!$F$7:$AD$7,ZAŁ9!$F$7:$CE$7,ZAŁ7b!$F10:$AD10)+SUMIF(ZAŁ8b!$F$3:$AD$3,ZAŁ9!$F$7:$CE$7,ZAŁ8b!$F10:$AD10)</f>
        <v>0</v>
      </c>
      <c r="J22" s="287">
        <f>SUMIF(ZAŁ7b!$F$7:$AD$7,ZAŁ9!$F$7:$CE$7,ZAŁ7b!$F10:$AD10)+SUMIF(ZAŁ8b!$F$3:$AD$3,ZAŁ9!$F$7:$CE$7,ZAŁ8b!$F10:$AD10)</f>
        <v>0</v>
      </c>
      <c r="K22" s="287">
        <f>SUMIF(ZAŁ7b!$F$7:$AD$7,ZAŁ9!$F$7:$CE$7,ZAŁ7b!$F10:$AD10)+SUMIF(ZAŁ8b!$F$3:$AD$3,ZAŁ9!$F$7:$CE$7,ZAŁ8b!$F10:$AD10)</f>
        <v>0</v>
      </c>
      <c r="L22" s="287">
        <f>SUMIF(ZAŁ7b!$F$7:$AD$7,ZAŁ9!$F$7:$CE$7,ZAŁ7b!$F10:$AD10)+SUMIF(ZAŁ8b!$F$3:$AD$3,ZAŁ9!$F$7:$CE$7,ZAŁ8b!$F10:$AD10)</f>
        <v>0</v>
      </c>
      <c r="M22" s="287">
        <f>SUMIF(ZAŁ7b!$F$7:$AD$7,ZAŁ9!$F$7:$CE$7,ZAŁ7b!$F10:$AD10)+SUMIF(ZAŁ8b!$F$3:$AD$3,ZAŁ9!$F$7:$CE$7,ZAŁ8b!$F10:$AD10)</f>
        <v>0</v>
      </c>
      <c r="N22" s="287">
        <f>SUMIF(ZAŁ7b!$F$7:$AD$7,ZAŁ9!$F$7:$CE$7,ZAŁ7b!$F10:$AD10)+SUMIF(ZAŁ8b!$F$3:$AD$3,ZAŁ9!$F$7:$CE$7,ZAŁ8b!$F10:$AD10)</f>
        <v>0</v>
      </c>
      <c r="O22" s="287">
        <f>SUMIF(ZAŁ7b!$F$7:$AD$7,ZAŁ9!$F$7:$CE$7,ZAŁ7b!$F10:$AD10)+SUMIF(ZAŁ8b!$F$3:$AD$3,ZAŁ9!$F$7:$CE$7,ZAŁ8b!$F10:$AD10)</f>
        <v>0</v>
      </c>
      <c r="P22" s="287">
        <f>SUMIF(ZAŁ7b!$F$7:$AD$7,ZAŁ9!$F$7:$CE$7,ZAŁ7b!$F10:$AD10)+SUMIF(ZAŁ8b!$F$3:$AD$3,ZAŁ9!$F$7:$CE$7,ZAŁ8b!$F10:$AD10)</f>
        <v>0</v>
      </c>
      <c r="Q22" s="287">
        <f>SUMIF(ZAŁ7b!$F$7:$AD$7,ZAŁ9!$F$7:$CE$7,ZAŁ7b!$F10:$AD10)+SUMIF(ZAŁ8b!$F$3:$AD$3,ZAŁ9!$F$7:$CE$7,ZAŁ8b!$F10:$AD10)</f>
        <v>0</v>
      </c>
      <c r="R22" s="287">
        <f>SUMIF(ZAŁ7b!$F$7:$AD$7,ZAŁ9!$F$7:$CE$7,ZAŁ7b!$F10:$AD10)+SUMIF(ZAŁ8b!$F$3:$AD$3,ZAŁ9!$F$7:$CE$7,ZAŁ8b!$F10:$AD10)</f>
        <v>0</v>
      </c>
      <c r="S22" s="287">
        <f>SUMIF(ZAŁ7b!$F$7:$AD$7,ZAŁ9!$F$7:$CE$7,ZAŁ7b!$F10:$AD10)+SUMIF(ZAŁ8b!$F$3:$AD$3,ZAŁ9!$F$7:$CE$7,ZAŁ8b!$F10:$AD10)</f>
        <v>0</v>
      </c>
      <c r="T22" s="287">
        <f>SUMIF(ZAŁ7b!$F$7:$AD$7,ZAŁ9!$F$7:$CE$7,ZAŁ7b!$F10:$AD10)+SUMIF(ZAŁ8b!$F$3:$AD$3,ZAŁ9!$F$7:$CE$7,ZAŁ8b!$F10:$AD10)</f>
        <v>0</v>
      </c>
      <c r="U22" s="287">
        <f>SUMIF(ZAŁ7b!$F$7:$AD$7,ZAŁ9!$F$7:$CE$7,ZAŁ7b!$F10:$AD10)+SUMIF(ZAŁ8b!$F$3:$AD$3,ZAŁ9!$F$7:$CE$7,ZAŁ8b!$F10:$AD10)</f>
        <v>0</v>
      </c>
      <c r="V22" s="287">
        <f>SUMIF(ZAŁ7b!$F$7:$AD$7,ZAŁ9!$F$7:$CE$7,ZAŁ7b!$F10:$AD10)+SUMIF(ZAŁ8b!$F$3:$AD$3,ZAŁ9!$F$7:$CE$7,ZAŁ8b!$F10:$AD10)</f>
        <v>0</v>
      </c>
      <c r="W22" s="287">
        <f>SUMIF(ZAŁ7b!$F$7:$AD$7,ZAŁ9!$F$7:$CE$7,ZAŁ7b!$F10:$AD10)+SUMIF(ZAŁ8b!$F$3:$AD$3,ZAŁ9!$F$7:$CE$7,ZAŁ8b!$F10:$AD10)</f>
        <v>0</v>
      </c>
      <c r="X22" s="287">
        <f>SUMIF(ZAŁ7b!$F$7:$AD$7,ZAŁ9!$F$7:$CE$7,ZAŁ7b!$F10:$AD10)+SUMIF(ZAŁ8b!$F$3:$AD$3,ZAŁ9!$F$7:$CE$7,ZAŁ8b!$F10:$AD10)</f>
        <v>0</v>
      </c>
      <c r="Y22" s="287">
        <f>SUMIF(ZAŁ7b!$F$7:$AD$7,ZAŁ9!$F$7:$CE$7,ZAŁ7b!$F10:$AD10)+SUMIF(ZAŁ8b!$F$3:$AD$3,ZAŁ9!$F$7:$CE$7,ZAŁ8b!$F10:$AD10)</f>
        <v>0</v>
      </c>
      <c r="Z22" s="287">
        <f>SUMIF(ZAŁ7b!$F$7:$AD$7,ZAŁ9!$F$7:$CE$7,ZAŁ7b!$F10:$AD10)+SUMIF(ZAŁ8b!$F$3:$AD$3,ZAŁ9!$F$7:$CE$7,ZAŁ8b!$F10:$AD10)</f>
        <v>0</v>
      </c>
      <c r="AA22" s="287">
        <f>SUMIF(ZAŁ7b!$F$7:$AD$7,ZAŁ9!$F$7:$CE$7,ZAŁ7b!$F10:$AD10)+SUMIF(ZAŁ8b!$F$3:$AD$3,ZAŁ9!$F$7:$CE$7,ZAŁ8b!$F10:$AD10)</f>
        <v>0</v>
      </c>
      <c r="AB22" s="287">
        <f>SUMIF(ZAŁ7b!$F$7:$AD$7,ZAŁ9!$F$7:$CE$7,ZAŁ7b!$F10:$AD10)+SUMIF(ZAŁ8b!$F$3:$AD$3,ZAŁ9!$F$7:$CE$7,ZAŁ8b!$F10:$AD10)</f>
        <v>0</v>
      </c>
      <c r="AC22" s="287">
        <f>SUMIF(ZAŁ7b!$F$7:$AD$7,ZAŁ9!$F$7:$CE$7,ZAŁ7b!$F10:$AD10)+SUMIF(ZAŁ8b!$F$3:$AD$3,ZAŁ9!$F$7:$CE$7,ZAŁ8b!$F10:$AD10)</f>
        <v>0</v>
      </c>
      <c r="AD22" s="287">
        <f>SUMIF(ZAŁ7b!$F$7:$AD$7,ZAŁ9!$F$7:$CE$7,ZAŁ7b!$F10:$AD10)+SUMIF(ZAŁ8b!$F$3:$AD$3,ZAŁ9!$F$7:$CE$7,ZAŁ8b!$F10:$AD10)</f>
        <v>0</v>
      </c>
      <c r="AE22" s="287">
        <f>SUMIF(ZAŁ7b!$F$7:$AD$7,ZAŁ9!$F$7:$CE$7,ZAŁ7b!$F10:$AD10)+SUMIF(ZAŁ8b!$F$3:$AD$3,ZAŁ9!$F$7:$CE$7,ZAŁ8b!$F10:$AD10)</f>
        <v>0</v>
      </c>
      <c r="AF22" s="287">
        <f>SUMIF(ZAŁ7b!$F$7:$AD$7,ZAŁ9!$F$7:$CE$7,ZAŁ7b!$F10:$AD10)+SUMIF(ZAŁ8b!$F$3:$AD$3,ZAŁ9!$F$7:$CE$7,ZAŁ8b!$F10:$AD10)</f>
        <v>0</v>
      </c>
      <c r="AG22" s="287">
        <f>SUMIF(ZAŁ7b!$F$7:$AD$7,ZAŁ9!$F$7:$CE$7,ZAŁ7b!$F10:$AD10)+SUMIF(ZAŁ8b!$F$3:$AD$3,ZAŁ9!$F$7:$CE$7,ZAŁ8b!$F10:$AD10)</f>
        <v>0</v>
      </c>
      <c r="AH22" s="287">
        <f>SUMIF(ZAŁ7b!$F$7:$AD$7,ZAŁ9!$F$7:$CE$7,ZAŁ7b!$F10:$AD10)+SUMIF(ZAŁ8b!$F$3:$AD$3,ZAŁ9!$F$7:$CE$7,ZAŁ8b!$F10:$AD10)</f>
        <v>0</v>
      </c>
      <c r="AI22" s="287">
        <f>SUMIF(ZAŁ7b!$F$7:$AD$7,ZAŁ9!$F$7:$CE$7,ZAŁ7b!$F10:$AD10)+SUMIF(ZAŁ8b!$F$3:$AD$3,ZAŁ9!$F$7:$CE$7,ZAŁ8b!$F10:$AD10)</f>
        <v>0</v>
      </c>
      <c r="AJ22" s="287">
        <f>SUMIF(ZAŁ7b!$F$7:$AD$7,ZAŁ9!$F$7:$CE$7,ZAŁ7b!$F10:$AD10)+SUMIF(ZAŁ8b!$F$3:$AD$3,ZAŁ9!$F$7:$CE$7,ZAŁ8b!$F10:$AD10)</f>
        <v>0</v>
      </c>
      <c r="AK22" s="287">
        <f>SUMIF(ZAŁ7b!$F$7:$AD$7,ZAŁ9!$F$7:$CE$7,ZAŁ7b!$F10:$AD10)+SUMIF(ZAŁ8b!$F$3:$AD$3,ZAŁ9!$F$7:$CE$7,ZAŁ8b!$F10:$AD10)</f>
        <v>0</v>
      </c>
      <c r="AL22" s="287">
        <f>SUMIF(ZAŁ7b!$F$7:$AD$7,ZAŁ9!$F$7:$CE$7,ZAŁ7b!$F10:$AD10)+SUMIF(ZAŁ8b!$F$3:$AD$3,ZAŁ9!$F$7:$CE$7,ZAŁ8b!$F10:$AD10)</f>
        <v>0</v>
      </c>
      <c r="AM22" s="287">
        <f>SUMIF(ZAŁ7b!$F$7:$AD$7,ZAŁ9!$F$7:$CE$7,ZAŁ7b!$F10:$AD10)+SUMIF(ZAŁ8b!$F$3:$AD$3,ZAŁ9!$F$7:$CE$7,ZAŁ8b!$F10:$AD10)</f>
        <v>0</v>
      </c>
      <c r="AN22" s="287">
        <f>SUMIF(ZAŁ7b!$F$7:$AD$7,ZAŁ9!$F$7:$CE$7,ZAŁ7b!$F10:$AD10)+SUMIF(ZAŁ8b!$F$3:$AD$3,ZAŁ9!$F$7:$CE$7,ZAŁ8b!$F10:$AD10)</f>
        <v>0</v>
      </c>
      <c r="AO22" s="287">
        <f>SUMIF(ZAŁ7b!$F$7:$AD$7,ZAŁ9!$F$7:$CE$7,ZAŁ7b!$F10:$AD10)+SUMIF(ZAŁ8b!$F$3:$AD$3,ZAŁ9!$F$7:$CE$7,ZAŁ8b!$F10:$AD10)</f>
        <v>0</v>
      </c>
      <c r="AP22" s="287">
        <f>SUMIF(ZAŁ7b!$F$7:$AD$7,ZAŁ9!$F$7:$CE$7,ZAŁ7b!$F10:$AD10)+SUMIF(ZAŁ8b!$F$3:$AD$3,ZAŁ9!$F$7:$CE$7,ZAŁ8b!$F10:$AD10)</f>
        <v>0</v>
      </c>
      <c r="AQ22" s="287">
        <f>SUMIF(ZAŁ7b!$F$7:$AD$7,ZAŁ9!$F$7:$CE$7,ZAŁ7b!$F10:$AD10)+SUMIF(ZAŁ8b!$F$3:$AD$3,ZAŁ9!$F$7:$CE$7,ZAŁ8b!$F10:$AD10)</f>
        <v>0</v>
      </c>
      <c r="AR22" s="287">
        <f>SUMIF(ZAŁ7b!$F$7:$AD$7,ZAŁ9!$F$7:$CE$7,ZAŁ7b!$F10:$AD10)+SUMIF(ZAŁ8b!$F$3:$AD$3,ZAŁ9!$F$7:$CE$7,ZAŁ8b!$F10:$AD10)</f>
        <v>0</v>
      </c>
      <c r="AS22" s="287">
        <f>SUMIF(ZAŁ7b!$F$7:$AD$7,ZAŁ9!$F$7:$CE$7,ZAŁ7b!$F10:$AD10)+SUMIF(ZAŁ8b!$F$3:$AD$3,ZAŁ9!$F$7:$CE$7,ZAŁ8b!$F10:$AD10)</f>
        <v>0</v>
      </c>
      <c r="AT22" s="287">
        <f>SUMIF(ZAŁ7b!$F$7:$AD$7,ZAŁ9!$F$7:$CE$7,ZAŁ7b!$F10:$AD10)+SUMIF(ZAŁ8b!$F$3:$AD$3,ZAŁ9!$F$7:$CE$7,ZAŁ8b!$F10:$AD10)</f>
        <v>0</v>
      </c>
      <c r="AU22" s="287">
        <f>SUMIF(ZAŁ7b!$F$7:$AD$7,ZAŁ9!$F$7:$CE$7,ZAŁ7b!$F10:$AD10)+SUMIF(ZAŁ8b!$F$3:$AD$3,ZAŁ9!$F$7:$CE$7,ZAŁ8b!$F10:$AD10)</f>
        <v>0</v>
      </c>
      <c r="AV22" s="287">
        <f>SUMIF(ZAŁ7b!$F$7:$AD$7,ZAŁ9!$F$7:$CE$7,ZAŁ7b!$F10:$AD10)+SUMIF(ZAŁ8b!$F$3:$AD$3,ZAŁ9!$F$7:$CE$7,ZAŁ8b!$F10:$AD10)</f>
        <v>0</v>
      </c>
      <c r="AW22" s="287">
        <f>SUMIF(ZAŁ7b!$F$7:$AD$7,ZAŁ9!$F$7:$CE$7,ZAŁ7b!$F10:$AD10)+SUMIF(ZAŁ8b!$F$3:$AD$3,ZAŁ9!$F$7:$CE$7,ZAŁ8b!$F10:$AD10)</f>
        <v>0</v>
      </c>
      <c r="AX22" s="287">
        <f>SUMIF(ZAŁ7b!$F$7:$AD$7,ZAŁ9!$F$7:$CE$7,ZAŁ7b!$F10:$AD10)+SUMIF(ZAŁ8b!$F$3:$AD$3,ZAŁ9!$F$7:$CE$7,ZAŁ8b!$F10:$AD10)</f>
        <v>0</v>
      </c>
      <c r="AY22" s="287">
        <f>SUMIF(ZAŁ7b!$F$7:$AD$7,ZAŁ9!$F$7:$CE$7,ZAŁ7b!$F10:$AD10)+SUMIF(ZAŁ8b!$F$3:$AD$3,ZAŁ9!$F$7:$CE$7,ZAŁ8b!$F10:$AD10)</f>
        <v>0</v>
      </c>
      <c r="AZ22" s="287">
        <f>SUMIF(ZAŁ7b!$F$7:$AD$7,ZAŁ9!$F$7:$CE$7,ZAŁ7b!$F10:$AD10)+SUMIF(ZAŁ8b!$F$3:$AD$3,ZAŁ9!$F$7:$CE$7,ZAŁ8b!$F10:$AD10)</f>
        <v>0</v>
      </c>
      <c r="BA22" s="287">
        <f>SUMIF(ZAŁ7b!$F$7:$AD$7,ZAŁ9!$F$7:$CE$7,ZAŁ7b!$F10:$AD10)+SUMIF(ZAŁ8b!$F$3:$AD$3,ZAŁ9!$F$7:$CE$7,ZAŁ8b!$F10:$AD10)</f>
        <v>0</v>
      </c>
      <c r="BB22" s="287">
        <f>SUMIF(ZAŁ7b!$F$7:$AD$7,ZAŁ9!$F$7:$CE$7,ZAŁ7b!$F10:$AD10)+SUMIF(ZAŁ8b!$F$3:$AD$3,ZAŁ9!$F$7:$CE$7,ZAŁ8b!$F10:$AD10)</f>
        <v>0</v>
      </c>
      <c r="BC22" s="287">
        <f>SUMIF(ZAŁ7b!$F$7:$AD$7,ZAŁ9!$F$7:$CE$7,ZAŁ7b!$F10:$AD10)+SUMIF(ZAŁ8b!$F$3:$AD$3,ZAŁ9!$F$7:$CE$7,ZAŁ8b!$F10:$AD10)</f>
        <v>0</v>
      </c>
      <c r="BD22" s="287">
        <f>SUMIF(ZAŁ7b!$F$7:$AD$7,ZAŁ9!$F$7:$CE$7,ZAŁ7b!$F10:$AD10)+SUMIF(ZAŁ8b!$F$3:$AD$3,ZAŁ9!$F$7:$CE$7,ZAŁ8b!$F10:$AD10)</f>
        <v>0</v>
      </c>
      <c r="BE22" s="287">
        <f>SUMIF(ZAŁ7b!$F$7:$AD$7,ZAŁ9!$F$7:$CE$7,ZAŁ7b!$F10:$AD10)+SUMIF(ZAŁ8b!$F$3:$AD$3,ZAŁ9!$F$7:$CE$7,ZAŁ8b!$F10:$AD10)</f>
        <v>0</v>
      </c>
      <c r="BF22" s="287">
        <f>SUMIF(ZAŁ7b!$F$7:$AD$7,ZAŁ9!$F$7:$CE$7,ZAŁ7b!$F10:$AD10)+SUMIF(ZAŁ8b!$F$3:$AD$3,ZAŁ9!$F$7:$CE$7,ZAŁ8b!$F10:$AD10)</f>
        <v>0</v>
      </c>
      <c r="BG22" s="287">
        <f>SUMIF(ZAŁ7b!$F$7:$AD$7,ZAŁ9!$F$7:$CE$7,ZAŁ7b!$F10:$AD10)+SUMIF(ZAŁ8b!$F$3:$AD$3,ZAŁ9!$F$7:$CE$7,ZAŁ8b!$F10:$AD10)</f>
        <v>0</v>
      </c>
      <c r="BH22" s="287">
        <f>SUMIF(ZAŁ7b!$F$7:$AD$7,ZAŁ9!$F$7:$CE$7,ZAŁ7b!$F10:$AD10)+SUMIF(ZAŁ8b!$F$3:$AD$3,ZAŁ9!$F$7:$CE$7,ZAŁ8b!$F10:$AD10)</f>
        <v>0</v>
      </c>
      <c r="BI22" s="287">
        <f>SUMIF(ZAŁ7b!$F$7:$AD$7,ZAŁ9!$F$7:$CE$7,ZAŁ7b!$F10:$AD10)+SUMIF(ZAŁ8b!$F$3:$AD$3,ZAŁ9!$F$7:$CE$7,ZAŁ8b!$F10:$AD10)</f>
        <v>0</v>
      </c>
      <c r="BJ22" s="287">
        <f>SUMIF(ZAŁ7b!$F$7:$AD$7,ZAŁ9!$F$7:$CE$7,ZAŁ7b!$F10:$AD10)+SUMIF(ZAŁ8b!$F$3:$AD$3,ZAŁ9!$F$7:$CE$7,ZAŁ8b!$F10:$AD10)</f>
        <v>0</v>
      </c>
      <c r="BK22" s="287">
        <f>SUMIF(ZAŁ7b!$F$7:$AD$7,ZAŁ9!$F$7:$CE$7,ZAŁ7b!$F10:$AD10)+SUMIF(ZAŁ8b!$F$3:$AD$3,ZAŁ9!$F$7:$CE$7,ZAŁ8b!$F10:$AD10)</f>
        <v>0</v>
      </c>
      <c r="BL22" s="287">
        <f>SUMIF(ZAŁ7b!$F$7:$AD$7,ZAŁ9!$F$7:$CE$7,ZAŁ7b!$F10:$AD10)+SUMIF(ZAŁ8b!$F$3:$AD$3,ZAŁ9!$F$7:$CE$7,ZAŁ8b!$F10:$AD10)</f>
        <v>0</v>
      </c>
      <c r="BM22" s="287">
        <f>SUMIF(ZAŁ7b!$F$7:$AD$7,ZAŁ9!$F$7:$CE$7,ZAŁ7b!$F10:$AD10)+SUMIF(ZAŁ8b!$F$3:$AD$3,ZAŁ9!$F$7:$CE$7,ZAŁ8b!$F10:$AD10)</f>
        <v>0</v>
      </c>
      <c r="BN22" s="287">
        <f>SUMIF(ZAŁ7b!$F$7:$AD$7,ZAŁ9!$F$7:$CE$7,ZAŁ7b!$F10:$AD10)+SUMIF(ZAŁ8b!$F$3:$AD$3,ZAŁ9!$F$7:$CE$7,ZAŁ8b!$F10:$AD10)</f>
        <v>0</v>
      </c>
      <c r="BO22" s="287">
        <f>SUMIF(ZAŁ7b!$F$7:$AD$7,ZAŁ9!$F$7:$CE$7,ZAŁ7b!$F10:$AD10)+SUMIF(ZAŁ8b!$F$3:$AD$3,ZAŁ9!$F$7:$CE$7,ZAŁ8b!$F10:$AD10)</f>
        <v>0</v>
      </c>
      <c r="BP22" s="287">
        <f>SUMIF(ZAŁ7b!$F$7:$AD$7,ZAŁ9!$F$7:$CE$7,ZAŁ7b!$F10:$AD10)+SUMIF(ZAŁ8b!$F$3:$AD$3,ZAŁ9!$F$7:$CE$7,ZAŁ8b!$F10:$AD10)</f>
        <v>0</v>
      </c>
      <c r="BQ22" s="287">
        <f>SUMIF(ZAŁ7b!$F$7:$AD$7,ZAŁ9!$F$7:$CE$7,ZAŁ7b!$F10:$AD10)+SUMIF(ZAŁ8b!$F$3:$AD$3,ZAŁ9!$F$7:$CE$7,ZAŁ8b!$F10:$AD10)</f>
        <v>0</v>
      </c>
      <c r="BR22" s="287">
        <f>SUMIF(ZAŁ7b!$F$7:$AD$7,ZAŁ9!$F$7:$CE$7,ZAŁ7b!$F10:$AD10)+SUMIF(ZAŁ8b!$F$3:$AD$3,ZAŁ9!$F$7:$CE$7,ZAŁ8b!$F10:$AD10)</f>
        <v>0</v>
      </c>
      <c r="BS22" s="287">
        <f>SUMIF(ZAŁ7b!$F$7:$AD$7,ZAŁ9!$F$7:$CE$7,ZAŁ7b!$F10:$AD10)+SUMIF(ZAŁ8b!$F$3:$AD$3,ZAŁ9!$F$7:$CE$7,ZAŁ8b!$F10:$AD10)</f>
        <v>0</v>
      </c>
      <c r="BT22" s="731">
        <f>SUMIF(ZAŁ7b!$F$7:$AD$7,ZAŁ9!$F$7:$CE$7,ZAŁ7b!$F10:$AD10)+SUMIF(ZAŁ8b!$F$3:$AD$3,ZAŁ9!$F$7:$CE$7,ZAŁ8b!$F10:$AD10)</f>
        <v>0</v>
      </c>
      <c r="BU22" s="287">
        <f>SUMIF(ZAŁ7b!$F$7:$AD$7,ZAŁ9!$F$7:$CE$7,ZAŁ7b!$F10:$AD10)+SUMIF(ZAŁ8b!$F$3:$AD$3,ZAŁ9!$F$7:$CE$7,ZAŁ8b!$F10:$AD10)</f>
        <v>0</v>
      </c>
      <c r="BV22" s="287">
        <f>SUMIF(ZAŁ7b!$F$7:$AD$7,ZAŁ9!$F$7:$CE$7,ZAŁ7b!$F10:$AD10)+SUMIF(ZAŁ8b!$F$3:$AD$3,ZAŁ9!$F$7:$CE$7,ZAŁ8b!$F10:$AD10)</f>
        <v>0</v>
      </c>
      <c r="BW22" s="287">
        <f>SUMIF(ZAŁ7b!$F$7:$AD$7,ZAŁ9!$F$7:$CE$7,ZAŁ7b!$F10:$AD10)+SUMIF(ZAŁ8b!$F$3:$AD$3,ZAŁ9!$F$7:$CE$7,ZAŁ8b!$F10:$AD10)</f>
        <v>0</v>
      </c>
      <c r="BX22" s="287">
        <f>SUMIF(ZAŁ7b!$F$7:$AD$7,ZAŁ9!$F$7:$CE$7,ZAŁ7b!$F10:$AD10)+SUMIF(ZAŁ8b!$F$3:$AD$3,ZAŁ9!$F$7:$CE$7,ZAŁ8b!$F10:$AD10)</f>
        <v>0</v>
      </c>
      <c r="BY22" s="287">
        <f>SUMIF(ZAŁ7b!$F$7:$AD$7,ZAŁ9!$F$7:$CE$7,ZAŁ7b!$F10:$AD10)+SUMIF(ZAŁ8b!$F$3:$AD$3,ZAŁ9!$F$7:$CE$7,ZAŁ8b!$F10:$AD10)</f>
        <v>0</v>
      </c>
      <c r="BZ22" s="287">
        <f>SUMIF(ZAŁ7b!$F$7:$AD$7,ZAŁ9!$F$7:$CE$7,ZAŁ7b!$F10:$AD10)+SUMIF(ZAŁ8b!$F$3:$AD$3,ZAŁ9!$F$7:$CE$7,ZAŁ8b!$F10:$AD10)</f>
        <v>0</v>
      </c>
      <c r="CA22" s="287">
        <f>SUMIF(ZAŁ7b!$F$7:$AD$7,ZAŁ9!$F$7:$CE$7,ZAŁ7b!$F10:$AD10)+SUMIF(ZAŁ8b!$F$3:$AD$3,ZAŁ9!$F$7:$CE$7,ZAŁ8b!$F10:$AD10)</f>
        <v>0</v>
      </c>
      <c r="CB22" s="287">
        <f>SUMIF(ZAŁ7b!$F$7:$AD$7,ZAŁ9!$F$7:$CE$7,ZAŁ7b!$F10:$AD10)+SUMIF(ZAŁ8b!$F$3:$AD$3,ZAŁ9!$F$7:$CE$7,ZAŁ8b!$F10:$AD10)</f>
        <v>0</v>
      </c>
      <c r="CC22" s="287">
        <f>SUMIF(ZAŁ7b!$F$7:$AD$7,ZAŁ9!$F$7:$CE$7,ZAŁ7b!$F10:$AD10)+SUMIF(ZAŁ8b!$F$3:$AD$3,ZAŁ9!$F$7:$CE$7,ZAŁ8b!$F10:$AD10)</f>
        <v>0</v>
      </c>
      <c r="CD22" s="287">
        <f>SUMIF(ZAŁ7b!$F$7:$AD$7,ZAŁ9!$F$7:$CE$7,ZAŁ7b!$F10:$AD10)+SUMIF(ZAŁ8b!$F$3:$AD$3,ZAŁ9!$F$7:$CE$7,ZAŁ8b!$F10:$AD10)</f>
        <v>0</v>
      </c>
      <c r="CE22" s="287">
        <f>SUMIF(ZAŁ7b!$F$7:$AD$7,ZAŁ9!$F$7:$CE$7,ZAŁ7b!$F10:$AD10)+SUMIF(ZAŁ8b!$F$3:$AD$3,ZAŁ9!$F$7:$CE$7,ZAŁ8b!$F10:$AD10)</f>
        <v>0</v>
      </c>
    </row>
    <row r="23" spans="1:179" ht="18" x14ac:dyDescent="0.35">
      <c r="B23" s="732"/>
      <c r="C23" s="491" t="s">
        <v>511</v>
      </c>
      <c r="D23" s="428">
        <f t="shared" si="58"/>
        <v>0</v>
      </c>
      <c r="E23" s="340"/>
      <c r="F23" s="339">
        <f>IF(F8="eksploatacja",F16+F19+F21,0)</f>
        <v>0</v>
      </c>
      <c r="G23" s="339">
        <f t="shared" ref="G23:BR23" si="67">IF(G8="eksploatacja",G16+G19+G21,0)</f>
        <v>0</v>
      </c>
      <c r="H23" s="339">
        <f t="shared" si="67"/>
        <v>0</v>
      </c>
      <c r="I23" s="339">
        <f t="shared" si="67"/>
        <v>0</v>
      </c>
      <c r="J23" s="339">
        <f t="shared" si="67"/>
        <v>0</v>
      </c>
      <c r="K23" s="339">
        <f t="shared" si="67"/>
        <v>0</v>
      </c>
      <c r="L23" s="339">
        <f t="shared" si="67"/>
        <v>0</v>
      </c>
      <c r="M23" s="339">
        <f t="shared" si="67"/>
        <v>0</v>
      </c>
      <c r="N23" s="339">
        <f t="shared" si="67"/>
        <v>0</v>
      </c>
      <c r="O23" s="339">
        <f t="shared" si="67"/>
        <v>0</v>
      </c>
      <c r="P23" s="339">
        <f t="shared" si="67"/>
        <v>0</v>
      </c>
      <c r="Q23" s="339">
        <f t="shared" si="67"/>
        <v>0</v>
      </c>
      <c r="R23" s="339">
        <f t="shared" si="67"/>
        <v>0</v>
      </c>
      <c r="S23" s="339">
        <f t="shared" si="67"/>
        <v>0</v>
      </c>
      <c r="T23" s="339">
        <f t="shared" si="67"/>
        <v>0</v>
      </c>
      <c r="U23" s="339">
        <f t="shared" si="67"/>
        <v>0</v>
      </c>
      <c r="V23" s="339">
        <f t="shared" si="67"/>
        <v>0</v>
      </c>
      <c r="W23" s="339">
        <f t="shared" si="67"/>
        <v>0</v>
      </c>
      <c r="X23" s="339">
        <f t="shared" si="67"/>
        <v>0</v>
      </c>
      <c r="Y23" s="339">
        <f t="shared" si="67"/>
        <v>0</v>
      </c>
      <c r="Z23" s="339">
        <f t="shared" si="67"/>
        <v>0</v>
      </c>
      <c r="AA23" s="339">
        <f t="shared" si="67"/>
        <v>0</v>
      </c>
      <c r="AB23" s="339">
        <f t="shared" si="67"/>
        <v>0</v>
      </c>
      <c r="AC23" s="339">
        <f t="shared" si="67"/>
        <v>0</v>
      </c>
      <c r="AD23" s="339">
        <f t="shared" si="67"/>
        <v>0</v>
      </c>
      <c r="AE23" s="339">
        <f t="shared" si="67"/>
        <v>0</v>
      </c>
      <c r="AF23" s="339">
        <f t="shared" si="67"/>
        <v>0</v>
      </c>
      <c r="AG23" s="339">
        <f t="shared" si="67"/>
        <v>0</v>
      </c>
      <c r="AH23" s="339">
        <f t="shared" si="67"/>
        <v>0</v>
      </c>
      <c r="AI23" s="339">
        <f t="shared" si="67"/>
        <v>0</v>
      </c>
      <c r="AJ23" s="339">
        <f t="shared" si="67"/>
        <v>0</v>
      </c>
      <c r="AK23" s="339">
        <f t="shared" si="67"/>
        <v>0</v>
      </c>
      <c r="AL23" s="339">
        <f t="shared" si="67"/>
        <v>0</v>
      </c>
      <c r="AM23" s="339">
        <f t="shared" si="67"/>
        <v>0</v>
      </c>
      <c r="AN23" s="339">
        <f t="shared" si="67"/>
        <v>0</v>
      </c>
      <c r="AO23" s="339">
        <f t="shared" si="67"/>
        <v>0</v>
      </c>
      <c r="AP23" s="339">
        <f t="shared" si="67"/>
        <v>0</v>
      </c>
      <c r="AQ23" s="339">
        <f t="shared" si="67"/>
        <v>0</v>
      </c>
      <c r="AR23" s="339">
        <f t="shared" si="67"/>
        <v>0</v>
      </c>
      <c r="AS23" s="339">
        <f t="shared" si="67"/>
        <v>0</v>
      </c>
      <c r="AT23" s="339">
        <f t="shared" si="67"/>
        <v>0</v>
      </c>
      <c r="AU23" s="339">
        <f t="shared" si="67"/>
        <v>0</v>
      </c>
      <c r="AV23" s="339">
        <f t="shared" si="67"/>
        <v>0</v>
      </c>
      <c r="AW23" s="339">
        <f t="shared" si="67"/>
        <v>0</v>
      </c>
      <c r="AX23" s="339">
        <f t="shared" si="67"/>
        <v>0</v>
      </c>
      <c r="AY23" s="339">
        <f t="shared" si="67"/>
        <v>0</v>
      </c>
      <c r="AZ23" s="339">
        <f t="shared" si="67"/>
        <v>0</v>
      </c>
      <c r="BA23" s="339">
        <f t="shared" si="67"/>
        <v>0</v>
      </c>
      <c r="BB23" s="339">
        <f t="shared" si="67"/>
        <v>0</v>
      </c>
      <c r="BC23" s="339">
        <f t="shared" si="67"/>
        <v>0</v>
      </c>
      <c r="BD23" s="339">
        <f t="shared" si="67"/>
        <v>0</v>
      </c>
      <c r="BE23" s="339">
        <f t="shared" si="67"/>
        <v>0</v>
      </c>
      <c r="BF23" s="339">
        <f t="shared" si="67"/>
        <v>0</v>
      </c>
      <c r="BG23" s="339">
        <f t="shared" si="67"/>
        <v>0</v>
      </c>
      <c r="BH23" s="339">
        <f t="shared" si="67"/>
        <v>0</v>
      </c>
      <c r="BI23" s="339">
        <f t="shared" si="67"/>
        <v>0</v>
      </c>
      <c r="BJ23" s="339">
        <f t="shared" si="67"/>
        <v>0</v>
      </c>
      <c r="BK23" s="339">
        <f t="shared" si="67"/>
        <v>0</v>
      </c>
      <c r="BL23" s="339">
        <f t="shared" si="67"/>
        <v>0</v>
      </c>
      <c r="BM23" s="339">
        <f t="shared" si="67"/>
        <v>0</v>
      </c>
      <c r="BN23" s="339">
        <f t="shared" si="67"/>
        <v>0</v>
      </c>
      <c r="BO23" s="339">
        <f t="shared" si="67"/>
        <v>0</v>
      </c>
      <c r="BP23" s="339">
        <f t="shared" si="67"/>
        <v>0</v>
      </c>
      <c r="BQ23" s="339">
        <f t="shared" si="67"/>
        <v>0</v>
      </c>
      <c r="BR23" s="339">
        <f t="shared" si="67"/>
        <v>0</v>
      </c>
      <c r="BS23" s="339">
        <f t="shared" ref="BS23:CE23" si="68">IF(BS8="eksploatacja",BS16+BS19+BS21,0)</f>
        <v>0</v>
      </c>
      <c r="BT23" s="733">
        <f t="shared" si="68"/>
        <v>0</v>
      </c>
      <c r="BU23" s="339">
        <f t="shared" si="68"/>
        <v>0</v>
      </c>
      <c r="BV23" s="339">
        <f t="shared" si="68"/>
        <v>0</v>
      </c>
      <c r="BW23" s="339">
        <f t="shared" si="68"/>
        <v>0</v>
      </c>
      <c r="BX23" s="339">
        <f t="shared" si="68"/>
        <v>0</v>
      </c>
      <c r="BY23" s="339">
        <f t="shared" si="68"/>
        <v>0</v>
      </c>
      <c r="BZ23" s="339">
        <f t="shared" si="68"/>
        <v>0</v>
      </c>
      <c r="CA23" s="339">
        <f t="shared" si="68"/>
        <v>0</v>
      </c>
      <c r="CB23" s="339">
        <f t="shared" si="68"/>
        <v>0</v>
      </c>
      <c r="CC23" s="339">
        <f t="shared" si="68"/>
        <v>0</v>
      </c>
      <c r="CD23" s="339">
        <f t="shared" si="68"/>
        <v>0</v>
      </c>
      <c r="CE23" s="339">
        <f t="shared" si="68"/>
        <v>0</v>
      </c>
    </row>
    <row r="24" spans="1:179" s="303" customFormat="1" x14ac:dyDescent="0.25">
      <c r="B24" s="734"/>
      <c r="C24" s="304" t="s">
        <v>279</v>
      </c>
      <c r="D24" s="429"/>
      <c r="E24" s="306"/>
      <c r="F24" s="305">
        <f t="shared" ref="F24:AK24" si="69">IF(F22&gt;0,F22/(26-F6),0)</f>
        <v>0</v>
      </c>
      <c r="G24" s="305">
        <f t="shared" si="69"/>
        <v>0</v>
      </c>
      <c r="H24" s="305">
        <f t="shared" si="69"/>
        <v>0</v>
      </c>
      <c r="I24" s="305">
        <f t="shared" si="69"/>
        <v>0</v>
      </c>
      <c r="J24" s="305">
        <f t="shared" si="69"/>
        <v>0</v>
      </c>
      <c r="K24" s="305">
        <f t="shared" si="69"/>
        <v>0</v>
      </c>
      <c r="L24" s="305">
        <f t="shared" si="69"/>
        <v>0</v>
      </c>
      <c r="M24" s="305">
        <f t="shared" si="69"/>
        <v>0</v>
      </c>
      <c r="N24" s="305">
        <f t="shared" si="69"/>
        <v>0</v>
      </c>
      <c r="O24" s="305">
        <f t="shared" si="69"/>
        <v>0</v>
      </c>
      <c r="P24" s="305">
        <f t="shared" si="69"/>
        <v>0</v>
      </c>
      <c r="Q24" s="305">
        <f t="shared" si="69"/>
        <v>0</v>
      </c>
      <c r="R24" s="305">
        <f t="shared" si="69"/>
        <v>0</v>
      </c>
      <c r="S24" s="305">
        <f t="shared" si="69"/>
        <v>0</v>
      </c>
      <c r="T24" s="305">
        <f t="shared" si="69"/>
        <v>0</v>
      </c>
      <c r="U24" s="305">
        <f t="shared" si="69"/>
        <v>0</v>
      </c>
      <c r="V24" s="305">
        <f t="shared" si="69"/>
        <v>0</v>
      </c>
      <c r="W24" s="305">
        <f t="shared" si="69"/>
        <v>0</v>
      </c>
      <c r="X24" s="305">
        <f t="shared" si="69"/>
        <v>0</v>
      </c>
      <c r="Y24" s="305">
        <f t="shared" si="69"/>
        <v>0</v>
      </c>
      <c r="Z24" s="305">
        <f t="shared" si="69"/>
        <v>0</v>
      </c>
      <c r="AA24" s="305">
        <f t="shared" si="69"/>
        <v>0</v>
      </c>
      <c r="AB24" s="305">
        <f t="shared" si="69"/>
        <v>0</v>
      </c>
      <c r="AC24" s="305">
        <f t="shared" si="69"/>
        <v>0</v>
      </c>
      <c r="AD24" s="305">
        <f t="shared" si="69"/>
        <v>0</v>
      </c>
      <c r="AE24" s="305">
        <f t="shared" si="69"/>
        <v>0</v>
      </c>
      <c r="AF24" s="305">
        <f t="shared" si="69"/>
        <v>0</v>
      </c>
      <c r="AG24" s="305">
        <f t="shared" si="69"/>
        <v>0</v>
      </c>
      <c r="AH24" s="305">
        <f t="shared" si="69"/>
        <v>0</v>
      </c>
      <c r="AI24" s="305">
        <f t="shared" si="69"/>
        <v>0</v>
      </c>
      <c r="AJ24" s="305">
        <f t="shared" si="69"/>
        <v>0</v>
      </c>
      <c r="AK24" s="305">
        <f t="shared" si="69"/>
        <v>0</v>
      </c>
      <c r="AL24" s="305">
        <f t="shared" ref="AL24:BQ24" si="70">IF(AL22&gt;0,AL22/(26-AL6),0)</f>
        <v>0</v>
      </c>
      <c r="AM24" s="305">
        <f t="shared" si="70"/>
        <v>0</v>
      </c>
      <c r="AN24" s="305">
        <f t="shared" si="70"/>
        <v>0</v>
      </c>
      <c r="AO24" s="305">
        <f t="shared" si="70"/>
        <v>0</v>
      </c>
      <c r="AP24" s="305">
        <f t="shared" si="70"/>
        <v>0</v>
      </c>
      <c r="AQ24" s="305">
        <f t="shared" si="70"/>
        <v>0</v>
      </c>
      <c r="AR24" s="305">
        <f t="shared" si="70"/>
        <v>0</v>
      </c>
      <c r="AS24" s="305">
        <f t="shared" si="70"/>
        <v>0</v>
      </c>
      <c r="AT24" s="305">
        <f t="shared" si="70"/>
        <v>0</v>
      </c>
      <c r="AU24" s="305">
        <f t="shared" si="70"/>
        <v>0</v>
      </c>
      <c r="AV24" s="305">
        <f t="shared" si="70"/>
        <v>0</v>
      </c>
      <c r="AW24" s="305">
        <f t="shared" si="70"/>
        <v>0</v>
      </c>
      <c r="AX24" s="305">
        <f t="shared" si="70"/>
        <v>0</v>
      </c>
      <c r="AY24" s="305">
        <f t="shared" si="70"/>
        <v>0</v>
      </c>
      <c r="AZ24" s="305">
        <f t="shared" si="70"/>
        <v>0</v>
      </c>
      <c r="BA24" s="305">
        <f t="shared" si="70"/>
        <v>0</v>
      </c>
      <c r="BB24" s="305">
        <f t="shared" si="70"/>
        <v>0</v>
      </c>
      <c r="BC24" s="305">
        <f t="shared" si="70"/>
        <v>0</v>
      </c>
      <c r="BD24" s="305">
        <f t="shared" si="70"/>
        <v>0</v>
      </c>
      <c r="BE24" s="305">
        <f t="shared" si="70"/>
        <v>0</v>
      </c>
      <c r="BF24" s="305">
        <f t="shared" si="70"/>
        <v>0</v>
      </c>
      <c r="BG24" s="305">
        <f t="shared" si="70"/>
        <v>0</v>
      </c>
      <c r="BH24" s="305">
        <f t="shared" si="70"/>
        <v>0</v>
      </c>
      <c r="BI24" s="305">
        <f t="shared" si="70"/>
        <v>0</v>
      </c>
      <c r="BJ24" s="305">
        <f t="shared" si="70"/>
        <v>0</v>
      </c>
      <c r="BK24" s="305">
        <f t="shared" si="70"/>
        <v>0</v>
      </c>
      <c r="BL24" s="305">
        <f t="shared" si="70"/>
        <v>0</v>
      </c>
      <c r="BM24" s="305">
        <f t="shared" si="70"/>
        <v>0</v>
      </c>
      <c r="BN24" s="305">
        <f t="shared" si="70"/>
        <v>0</v>
      </c>
      <c r="BO24" s="305">
        <f t="shared" si="70"/>
        <v>0</v>
      </c>
      <c r="BP24" s="305">
        <f t="shared" si="70"/>
        <v>0</v>
      </c>
      <c r="BQ24" s="305">
        <f t="shared" si="70"/>
        <v>0</v>
      </c>
      <c r="BR24" s="305">
        <f t="shared" ref="BR24:CE24" si="71">IF(BR22&gt;0,BR22/(26-BR6),0)</f>
        <v>0</v>
      </c>
      <c r="BS24" s="305">
        <f t="shared" si="71"/>
        <v>0</v>
      </c>
      <c r="BT24" s="735">
        <f t="shared" si="71"/>
        <v>0</v>
      </c>
      <c r="BU24" s="305">
        <f t="shared" si="71"/>
        <v>0</v>
      </c>
      <c r="BV24" s="305">
        <f t="shared" si="71"/>
        <v>0</v>
      </c>
      <c r="BW24" s="305">
        <f t="shared" si="71"/>
        <v>0</v>
      </c>
      <c r="BX24" s="305">
        <f t="shared" si="71"/>
        <v>0</v>
      </c>
      <c r="BY24" s="305">
        <f t="shared" si="71"/>
        <v>0</v>
      </c>
      <c r="BZ24" s="305">
        <f t="shared" si="71"/>
        <v>0</v>
      </c>
      <c r="CA24" s="305">
        <f t="shared" si="71"/>
        <v>0</v>
      </c>
      <c r="CB24" s="305">
        <f t="shared" si="71"/>
        <v>0</v>
      </c>
      <c r="CC24" s="305">
        <f t="shared" si="71"/>
        <v>0</v>
      </c>
      <c r="CD24" s="305">
        <f t="shared" si="71"/>
        <v>0</v>
      </c>
      <c r="CE24" s="305">
        <f t="shared" si="71"/>
        <v>0</v>
      </c>
    </row>
    <row r="25" spans="1:179" ht="18" x14ac:dyDescent="0.25">
      <c r="B25" s="728">
        <v>2</v>
      </c>
      <c r="C25" s="335" t="s">
        <v>512</v>
      </c>
      <c r="D25" s="430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  <c r="AU25" s="341"/>
      <c r="AV25" s="341"/>
      <c r="AW25" s="341"/>
      <c r="AX25" s="341"/>
      <c r="AY25" s="341"/>
      <c r="AZ25" s="341"/>
      <c r="BA25" s="341"/>
      <c r="BB25" s="341"/>
      <c r="BC25" s="341"/>
      <c r="BD25" s="341"/>
      <c r="BE25" s="341"/>
      <c r="BF25" s="341"/>
      <c r="BG25" s="342"/>
      <c r="BH25" s="342"/>
      <c r="BI25" s="342"/>
      <c r="BJ25" s="342"/>
      <c r="BK25" s="342"/>
      <c r="BL25" s="342"/>
      <c r="BM25" s="342"/>
      <c r="BN25" s="342"/>
      <c r="BO25" s="342"/>
      <c r="BP25" s="342"/>
      <c r="BQ25" s="342"/>
      <c r="BR25" s="342"/>
      <c r="BS25" s="342"/>
      <c r="BT25" s="736"/>
      <c r="BU25" s="342"/>
      <c r="BV25" s="342"/>
      <c r="BW25" s="342"/>
      <c r="BX25" s="342"/>
      <c r="BY25" s="342"/>
      <c r="BZ25" s="342"/>
      <c r="CA25" s="342"/>
      <c r="CB25" s="342"/>
      <c r="CC25" s="342"/>
      <c r="CD25" s="342"/>
      <c r="CE25" s="342"/>
    </row>
    <row r="26" spans="1:179" x14ac:dyDescent="0.25">
      <c r="B26" s="730" t="s">
        <v>87</v>
      </c>
      <c r="C26" s="289" t="s">
        <v>272</v>
      </c>
      <c r="D26" s="431">
        <f t="shared" ref="D26:D28" si="72">SUM(F26:CE26)</f>
        <v>0</v>
      </c>
      <c r="E26" s="59"/>
      <c r="F26" s="287">
        <f>SUMIF(ZAŁ7b!$F$7:$AD$7,ZAŁ9!$F$7:$CE$7,ZAŁ7b!$F9:$AD9)+SUMIF(ZAŁ8b!$F$3:$AD$3,ZAŁ9!$F$7:$CE$7,ZAŁ8b!$F9:$AD9)</f>
        <v>0</v>
      </c>
      <c r="G26" s="287">
        <f>SUMIF(ZAŁ7b!$F$7:$AD$7,ZAŁ9!$F$7:$CE$7,ZAŁ7b!$F9:$AD9)+SUMIF(ZAŁ8b!$F$3:$AD$3,ZAŁ9!$F$7:$CE$7,ZAŁ8b!$F9:$AD9)</f>
        <v>0</v>
      </c>
      <c r="H26" s="287">
        <f>SUMIF(ZAŁ7b!$F$7:$AD$7,ZAŁ9!$F$7:$CE$7,ZAŁ7b!$F9:$AD9)+SUMIF(ZAŁ8b!$F$3:$AD$3,ZAŁ9!$F$7:$CE$7,ZAŁ8b!$F9:$AD9)</f>
        <v>0</v>
      </c>
      <c r="I26" s="287">
        <f>SUMIF(ZAŁ7b!$F$7:$AD$7,ZAŁ9!$F$7:$CE$7,ZAŁ7b!$F9:$AD9)+SUMIF(ZAŁ8b!$F$3:$AD$3,ZAŁ9!$F$7:$CE$7,ZAŁ8b!$F9:$AD9)</f>
        <v>0</v>
      </c>
      <c r="J26" s="287">
        <f>SUMIF(ZAŁ7b!$F$7:$AD$7,ZAŁ9!$F$7:$CE$7,ZAŁ7b!$F9:$AD9)+SUMIF(ZAŁ8b!$F$3:$AD$3,ZAŁ9!$F$7:$CE$7,ZAŁ8b!$F9:$AD9)</f>
        <v>0</v>
      </c>
      <c r="K26" s="287">
        <f>SUMIF(ZAŁ7b!$F$7:$AD$7,ZAŁ9!$F$7:$CE$7,ZAŁ7b!$F9:$AD9)+SUMIF(ZAŁ8b!$F$3:$AD$3,ZAŁ9!$F$7:$CE$7,ZAŁ8b!$F9:$AD9)</f>
        <v>0</v>
      </c>
      <c r="L26" s="287">
        <f>SUMIF(ZAŁ7b!$F$7:$AD$7,ZAŁ9!$F$7:$CE$7,ZAŁ7b!$F9:$AD9)+SUMIF(ZAŁ8b!$F$3:$AD$3,ZAŁ9!$F$7:$CE$7,ZAŁ8b!$F9:$AD9)</f>
        <v>0</v>
      </c>
      <c r="M26" s="287">
        <f>SUMIF(ZAŁ7b!$F$7:$AD$7,ZAŁ9!$F$7:$CE$7,ZAŁ7b!$F9:$AD9)+SUMIF(ZAŁ8b!$F$3:$AD$3,ZAŁ9!$F$7:$CE$7,ZAŁ8b!$F9:$AD9)</f>
        <v>0</v>
      </c>
      <c r="N26" s="287">
        <f>SUMIF(ZAŁ7b!$F$7:$AD$7,ZAŁ9!$F$7:$CE$7,ZAŁ7b!$F9:$AD9)+SUMIF(ZAŁ8b!$F$3:$AD$3,ZAŁ9!$F$7:$CE$7,ZAŁ8b!$F9:$AD9)</f>
        <v>0</v>
      </c>
      <c r="O26" s="287">
        <f>SUMIF(ZAŁ7b!$F$7:$AD$7,ZAŁ9!$F$7:$CE$7,ZAŁ7b!$F9:$AD9)+SUMIF(ZAŁ8b!$F$3:$AD$3,ZAŁ9!$F$7:$CE$7,ZAŁ8b!$F9:$AD9)</f>
        <v>0</v>
      </c>
      <c r="P26" s="287">
        <f>SUMIF(ZAŁ7b!$F$7:$AD$7,ZAŁ9!$F$7:$CE$7,ZAŁ7b!$F9:$AD9)+SUMIF(ZAŁ8b!$F$3:$AD$3,ZAŁ9!$F$7:$CE$7,ZAŁ8b!$F9:$AD9)</f>
        <v>0</v>
      </c>
      <c r="Q26" s="287">
        <f>SUMIF(ZAŁ7b!$F$7:$AD$7,ZAŁ9!$F$7:$CE$7,ZAŁ7b!$F9:$AD9)+SUMIF(ZAŁ8b!$F$3:$AD$3,ZAŁ9!$F$7:$CE$7,ZAŁ8b!$F9:$AD9)</f>
        <v>0</v>
      </c>
      <c r="R26" s="287">
        <f>SUMIF(ZAŁ7b!$F$7:$AD$7,ZAŁ9!$F$7:$CE$7,ZAŁ7b!$F9:$AD9)+SUMIF(ZAŁ8b!$F$3:$AD$3,ZAŁ9!$F$7:$CE$7,ZAŁ8b!$F9:$AD9)</f>
        <v>0</v>
      </c>
      <c r="S26" s="287">
        <f>SUMIF(ZAŁ7b!$F$7:$AD$7,ZAŁ9!$F$7:$CE$7,ZAŁ7b!$F9:$AD9)+SUMIF(ZAŁ8b!$F$3:$AD$3,ZAŁ9!$F$7:$CE$7,ZAŁ8b!$F9:$AD9)</f>
        <v>0</v>
      </c>
      <c r="T26" s="287">
        <f>SUMIF(ZAŁ7b!$F$7:$AD$7,ZAŁ9!$F$7:$CE$7,ZAŁ7b!$F9:$AD9)+SUMIF(ZAŁ8b!$F$3:$AD$3,ZAŁ9!$F$7:$CE$7,ZAŁ8b!$F9:$AD9)</f>
        <v>0</v>
      </c>
      <c r="U26" s="287">
        <f>SUMIF(ZAŁ7b!$F$7:$AD$7,ZAŁ9!$F$7:$CE$7,ZAŁ7b!$F9:$AD9)+SUMIF(ZAŁ8b!$F$3:$AD$3,ZAŁ9!$F$7:$CE$7,ZAŁ8b!$F9:$AD9)</f>
        <v>0</v>
      </c>
      <c r="V26" s="287">
        <f>SUMIF(ZAŁ7b!$F$7:$AD$7,ZAŁ9!$F$7:$CE$7,ZAŁ7b!$F9:$AD9)+SUMIF(ZAŁ8b!$F$3:$AD$3,ZAŁ9!$F$7:$CE$7,ZAŁ8b!$F9:$AD9)</f>
        <v>0</v>
      </c>
      <c r="W26" s="287">
        <f>SUMIF(ZAŁ7b!$F$7:$AD$7,ZAŁ9!$F$7:$CE$7,ZAŁ7b!$F9:$AD9)+SUMIF(ZAŁ8b!$F$3:$AD$3,ZAŁ9!$F$7:$CE$7,ZAŁ8b!$F9:$AD9)</f>
        <v>0</v>
      </c>
      <c r="X26" s="287">
        <f>SUMIF(ZAŁ7b!$F$7:$AD$7,ZAŁ9!$F$7:$CE$7,ZAŁ7b!$F9:$AD9)+SUMIF(ZAŁ8b!$F$3:$AD$3,ZAŁ9!$F$7:$CE$7,ZAŁ8b!$F9:$AD9)</f>
        <v>0</v>
      </c>
      <c r="Y26" s="287">
        <f>SUMIF(ZAŁ7b!$F$7:$AD$7,ZAŁ9!$F$7:$CE$7,ZAŁ7b!$F9:$AD9)+SUMIF(ZAŁ8b!$F$3:$AD$3,ZAŁ9!$F$7:$CE$7,ZAŁ8b!$F9:$AD9)</f>
        <v>0</v>
      </c>
      <c r="Z26" s="287">
        <f>SUMIF(ZAŁ7b!$F$7:$AD$7,ZAŁ9!$F$7:$CE$7,ZAŁ7b!$F9:$AD9)+SUMIF(ZAŁ8b!$F$3:$AD$3,ZAŁ9!$F$7:$CE$7,ZAŁ8b!$F9:$AD9)</f>
        <v>0</v>
      </c>
      <c r="AA26" s="287">
        <f>SUMIF(ZAŁ7b!$F$7:$AD$7,ZAŁ9!$F$7:$CE$7,ZAŁ7b!$F9:$AD9)+SUMIF(ZAŁ8b!$F$3:$AD$3,ZAŁ9!$F$7:$CE$7,ZAŁ8b!$F9:$AD9)</f>
        <v>0</v>
      </c>
      <c r="AB26" s="287">
        <f>SUMIF(ZAŁ7b!$F$7:$AD$7,ZAŁ9!$F$7:$CE$7,ZAŁ7b!$F9:$AD9)+SUMIF(ZAŁ8b!$F$3:$AD$3,ZAŁ9!$F$7:$CE$7,ZAŁ8b!$F9:$AD9)</f>
        <v>0</v>
      </c>
      <c r="AC26" s="287">
        <f>SUMIF(ZAŁ7b!$F$7:$AD$7,ZAŁ9!$F$7:$CE$7,ZAŁ7b!$F9:$AD9)+SUMIF(ZAŁ8b!$F$3:$AD$3,ZAŁ9!$F$7:$CE$7,ZAŁ8b!$F9:$AD9)</f>
        <v>0</v>
      </c>
      <c r="AD26" s="287">
        <f>SUMIF(ZAŁ7b!$F$7:$AD$7,ZAŁ9!$F$7:$CE$7,ZAŁ7b!$F9:$AD9)+SUMIF(ZAŁ8b!$F$3:$AD$3,ZAŁ9!$F$7:$CE$7,ZAŁ8b!$F9:$AD9)</f>
        <v>0</v>
      </c>
      <c r="AE26" s="287">
        <f>SUMIF(ZAŁ7b!$F$7:$AD$7,ZAŁ9!$F$7:$CE$7,ZAŁ7b!$F9:$AD9)+SUMIF(ZAŁ8b!$F$3:$AD$3,ZAŁ9!$F$7:$CE$7,ZAŁ8b!$F9:$AD9)</f>
        <v>0</v>
      </c>
      <c r="AF26" s="287">
        <f>SUMIF(ZAŁ7b!$F$7:$AD$7,ZAŁ9!$F$7:$CE$7,ZAŁ7b!$F9:$AD9)+SUMIF(ZAŁ8b!$F$3:$AD$3,ZAŁ9!$F$7:$CE$7,ZAŁ8b!$F9:$AD9)</f>
        <v>0</v>
      </c>
      <c r="AG26" s="287">
        <f>SUMIF(ZAŁ7b!$F$7:$AD$7,ZAŁ9!$F$7:$CE$7,ZAŁ7b!$F9:$AD9)+SUMIF(ZAŁ8b!$F$3:$AD$3,ZAŁ9!$F$7:$CE$7,ZAŁ8b!$F9:$AD9)</f>
        <v>0</v>
      </c>
      <c r="AH26" s="287">
        <f>SUMIF(ZAŁ7b!$F$7:$AD$7,ZAŁ9!$F$7:$CE$7,ZAŁ7b!$F9:$AD9)+SUMIF(ZAŁ8b!$F$3:$AD$3,ZAŁ9!$F$7:$CE$7,ZAŁ8b!$F9:$AD9)</f>
        <v>0</v>
      </c>
      <c r="AI26" s="287">
        <f>SUMIF(ZAŁ7b!$F$7:$AD$7,ZAŁ9!$F$7:$CE$7,ZAŁ7b!$F9:$AD9)+SUMIF(ZAŁ8b!$F$3:$AD$3,ZAŁ9!$F$7:$CE$7,ZAŁ8b!$F9:$AD9)</f>
        <v>0</v>
      </c>
      <c r="AJ26" s="287">
        <f>SUMIF(ZAŁ7b!$F$7:$AD$7,ZAŁ9!$F$7:$CE$7,ZAŁ7b!$F9:$AD9)+SUMIF(ZAŁ8b!$F$3:$AD$3,ZAŁ9!$F$7:$CE$7,ZAŁ8b!$F9:$AD9)</f>
        <v>0</v>
      </c>
      <c r="AK26" s="287">
        <f>SUMIF(ZAŁ7b!$F$7:$AD$7,ZAŁ9!$F$7:$CE$7,ZAŁ7b!$F9:$AD9)+SUMIF(ZAŁ8b!$F$3:$AD$3,ZAŁ9!$F$7:$CE$7,ZAŁ8b!$F9:$AD9)</f>
        <v>0</v>
      </c>
      <c r="AL26" s="287">
        <f>SUMIF(ZAŁ7b!$F$7:$AD$7,ZAŁ9!$F$7:$CE$7,ZAŁ7b!$F9:$AD9)+SUMIF(ZAŁ8b!$F$3:$AD$3,ZAŁ9!$F$7:$CE$7,ZAŁ8b!$F9:$AD9)</f>
        <v>0</v>
      </c>
      <c r="AM26" s="287">
        <f>SUMIF(ZAŁ7b!$F$7:$AD$7,ZAŁ9!$F$7:$CE$7,ZAŁ7b!$F9:$AD9)+SUMIF(ZAŁ8b!$F$3:$AD$3,ZAŁ9!$F$7:$CE$7,ZAŁ8b!$F9:$AD9)</f>
        <v>0</v>
      </c>
      <c r="AN26" s="287">
        <f>SUMIF(ZAŁ7b!$F$7:$AD$7,ZAŁ9!$F$7:$CE$7,ZAŁ7b!$F9:$AD9)+SUMIF(ZAŁ8b!$F$3:$AD$3,ZAŁ9!$F$7:$CE$7,ZAŁ8b!$F9:$AD9)</f>
        <v>0</v>
      </c>
      <c r="AO26" s="287">
        <f>SUMIF(ZAŁ7b!$F$7:$AD$7,ZAŁ9!$F$7:$CE$7,ZAŁ7b!$F9:$AD9)+SUMIF(ZAŁ8b!$F$3:$AD$3,ZAŁ9!$F$7:$CE$7,ZAŁ8b!$F9:$AD9)</f>
        <v>0</v>
      </c>
      <c r="AP26" s="287">
        <f>SUMIF(ZAŁ7b!$F$7:$AD$7,ZAŁ9!$F$7:$CE$7,ZAŁ7b!$F9:$AD9)+SUMIF(ZAŁ8b!$F$3:$AD$3,ZAŁ9!$F$7:$CE$7,ZAŁ8b!$F9:$AD9)</f>
        <v>0</v>
      </c>
      <c r="AQ26" s="287">
        <f>SUMIF(ZAŁ7b!$F$7:$AD$7,ZAŁ9!$F$7:$CE$7,ZAŁ7b!$F9:$AD9)+SUMIF(ZAŁ8b!$F$3:$AD$3,ZAŁ9!$F$7:$CE$7,ZAŁ8b!$F9:$AD9)</f>
        <v>0</v>
      </c>
      <c r="AR26" s="287">
        <f>SUMIF(ZAŁ7b!$F$7:$AD$7,ZAŁ9!$F$7:$CE$7,ZAŁ7b!$F9:$AD9)+SUMIF(ZAŁ8b!$F$3:$AD$3,ZAŁ9!$F$7:$CE$7,ZAŁ8b!$F9:$AD9)</f>
        <v>0</v>
      </c>
      <c r="AS26" s="287">
        <f>SUMIF(ZAŁ7b!$F$7:$AD$7,ZAŁ9!$F$7:$CE$7,ZAŁ7b!$F9:$AD9)+SUMIF(ZAŁ8b!$F$3:$AD$3,ZAŁ9!$F$7:$CE$7,ZAŁ8b!$F9:$AD9)</f>
        <v>0</v>
      </c>
      <c r="AT26" s="287">
        <f>SUMIF(ZAŁ7b!$F$7:$AD$7,ZAŁ9!$F$7:$CE$7,ZAŁ7b!$F9:$AD9)+SUMIF(ZAŁ8b!$F$3:$AD$3,ZAŁ9!$F$7:$CE$7,ZAŁ8b!$F9:$AD9)</f>
        <v>0</v>
      </c>
      <c r="AU26" s="287">
        <f>SUMIF(ZAŁ7b!$F$7:$AD$7,ZAŁ9!$F$7:$CE$7,ZAŁ7b!$F9:$AD9)+SUMIF(ZAŁ8b!$F$3:$AD$3,ZAŁ9!$F$7:$CE$7,ZAŁ8b!$F9:$AD9)</f>
        <v>0</v>
      </c>
      <c r="AV26" s="287">
        <f>SUMIF(ZAŁ7b!$F$7:$AD$7,ZAŁ9!$F$7:$CE$7,ZAŁ7b!$F9:$AD9)+SUMIF(ZAŁ8b!$F$3:$AD$3,ZAŁ9!$F$7:$CE$7,ZAŁ8b!$F9:$AD9)</f>
        <v>0</v>
      </c>
      <c r="AW26" s="287">
        <f>SUMIF(ZAŁ7b!$F$7:$AD$7,ZAŁ9!$F$7:$CE$7,ZAŁ7b!$F9:$AD9)+SUMIF(ZAŁ8b!$F$3:$AD$3,ZAŁ9!$F$7:$CE$7,ZAŁ8b!$F9:$AD9)</f>
        <v>0</v>
      </c>
      <c r="AX26" s="287">
        <f>SUMIF(ZAŁ7b!$F$7:$AD$7,ZAŁ9!$F$7:$CE$7,ZAŁ7b!$F9:$AD9)+SUMIF(ZAŁ8b!$F$3:$AD$3,ZAŁ9!$F$7:$CE$7,ZAŁ8b!$F9:$AD9)</f>
        <v>0</v>
      </c>
      <c r="AY26" s="287">
        <f>SUMIF(ZAŁ7b!$F$7:$AD$7,ZAŁ9!$F$7:$CE$7,ZAŁ7b!$F9:$AD9)+SUMIF(ZAŁ8b!$F$3:$AD$3,ZAŁ9!$F$7:$CE$7,ZAŁ8b!$F9:$AD9)</f>
        <v>0</v>
      </c>
      <c r="AZ26" s="287">
        <f>SUMIF(ZAŁ7b!$F$7:$AD$7,ZAŁ9!$F$7:$CE$7,ZAŁ7b!$F9:$AD9)+SUMIF(ZAŁ8b!$F$3:$AD$3,ZAŁ9!$F$7:$CE$7,ZAŁ8b!$F9:$AD9)</f>
        <v>0</v>
      </c>
      <c r="BA26" s="287">
        <f>SUMIF(ZAŁ7b!$F$7:$AD$7,ZAŁ9!$F$7:$CE$7,ZAŁ7b!$F9:$AD9)+SUMIF(ZAŁ8b!$F$3:$AD$3,ZAŁ9!$F$7:$CE$7,ZAŁ8b!$F9:$AD9)</f>
        <v>0</v>
      </c>
      <c r="BB26" s="287">
        <f>SUMIF(ZAŁ7b!$F$7:$AD$7,ZAŁ9!$F$7:$CE$7,ZAŁ7b!$F9:$AD9)+SUMIF(ZAŁ8b!$F$3:$AD$3,ZAŁ9!$F$7:$CE$7,ZAŁ8b!$F9:$AD9)</f>
        <v>0</v>
      </c>
      <c r="BC26" s="287">
        <f>SUMIF(ZAŁ7b!$F$7:$AD$7,ZAŁ9!$F$7:$CE$7,ZAŁ7b!$F9:$AD9)+SUMIF(ZAŁ8b!$F$3:$AD$3,ZAŁ9!$F$7:$CE$7,ZAŁ8b!$F9:$AD9)</f>
        <v>0</v>
      </c>
      <c r="BD26" s="287">
        <f>SUMIF(ZAŁ7b!$F$7:$AD$7,ZAŁ9!$F$7:$CE$7,ZAŁ7b!$F9:$AD9)+SUMIF(ZAŁ8b!$F$3:$AD$3,ZAŁ9!$F$7:$CE$7,ZAŁ8b!$F9:$AD9)</f>
        <v>0</v>
      </c>
      <c r="BE26" s="287">
        <f>SUMIF(ZAŁ7b!$F$7:$AD$7,ZAŁ9!$F$7:$CE$7,ZAŁ7b!$F9:$AD9)+SUMIF(ZAŁ8b!$F$3:$AD$3,ZAŁ9!$F$7:$CE$7,ZAŁ8b!$F9:$AD9)</f>
        <v>0</v>
      </c>
      <c r="BF26" s="287">
        <f>SUMIF(ZAŁ7b!$F$7:$AD$7,ZAŁ9!$F$7:$CE$7,ZAŁ7b!$F9:$AD9)+SUMIF(ZAŁ8b!$F$3:$AD$3,ZAŁ9!$F$7:$CE$7,ZAŁ8b!$F9:$AD9)</f>
        <v>0</v>
      </c>
      <c r="BG26" s="287">
        <f>SUMIF(ZAŁ7b!$F$7:$AD$7,ZAŁ9!$F$7:$CE$7,ZAŁ7b!$F9:$AD9)+SUMIF(ZAŁ8b!$F$3:$AD$3,ZAŁ9!$F$7:$CE$7,ZAŁ8b!$F9:$AD9)</f>
        <v>0</v>
      </c>
      <c r="BH26" s="287">
        <f>SUMIF(ZAŁ7b!$F$7:$AD$7,ZAŁ9!$F$7:$CE$7,ZAŁ7b!$F9:$AD9)+SUMIF(ZAŁ8b!$F$3:$AD$3,ZAŁ9!$F$7:$CE$7,ZAŁ8b!$F9:$AD9)</f>
        <v>0</v>
      </c>
      <c r="BI26" s="287">
        <f>SUMIF(ZAŁ7b!$F$7:$AD$7,ZAŁ9!$F$7:$CE$7,ZAŁ7b!$F9:$AD9)+SUMIF(ZAŁ8b!$F$3:$AD$3,ZAŁ9!$F$7:$CE$7,ZAŁ8b!$F9:$AD9)</f>
        <v>0</v>
      </c>
      <c r="BJ26" s="287">
        <f>SUMIF(ZAŁ7b!$F$7:$AD$7,ZAŁ9!$F$7:$CE$7,ZAŁ7b!$F9:$AD9)+SUMIF(ZAŁ8b!$F$3:$AD$3,ZAŁ9!$F$7:$CE$7,ZAŁ8b!$F9:$AD9)</f>
        <v>0</v>
      </c>
      <c r="BK26" s="287">
        <f>SUMIF(ZAŁ7b!$F$7:$AD$7,ZAŁ9!$F$7:$CE$7,ZAŁ7b!$F9:$AD9)+SUMIF(ZAŁ8b!$F$3:$AD$3,ZAŁ9!$F$7:$CE$7,ZAŁ8b!$F9:$AD9)</f>
        <v>0</v>
      </c>
      <c r="BL26" s="287">
        <f>SUMIF(ZAŁ7b!$F$7:$AD$7,ZAŁ9!$F$7:$CE$7,ZAŁ7b!$F9:$AD9)+SUMIF(ZAŁ8b!$F$3:$AD$3,ZAŁ9!$F$7:$CE$7,ZAŁ8b!$F9:$AD9)</f>
        <v>0</v>
      </c>
      <c r="BM26" s="287">
        <f>SUMIF(ZAŁ7b!$F$7:$AD$7,ZAŁ9!$F$7:$CE$7,ZAŁ7b!$F9:$AD9)+SUMIF(ZAŁ8b!$F$3:$AD$3,ZAŁ9!$F$7:$CE$7,ZAŁ8b!$F9:$AD9)</f>
        <v>0</v>
      </c>
      <c r="BN26" s="287">
        <f>SUMIF(ZAŁ7b!$F$7:$AD$7,ZAŁ9!$F$7:$CE$7,ZAŁ7b!$F9:$AD9)+SUMIF(ZAŁ8b!$F$3:$AD$3,ZAŁ9!$F$7:$CE$7,ZAŁ8b!$F9:$AD9)</f>
        <v>0</v>
      </c>
      <c r="BO26" s="287">
        <f>SUMIF(ZAŁ7b!$F$7:$AD$7,ZAŁ9!$F$7:$CE$7,ZAŁ7b!$F9:$AD9)+SUMIF(ZAŁ8b!$F$3:$AD$3,ZAŁ9!$F$7:$CE$7,ZAŁ8b!$F9:$AD9)</f>
        <v>0</v>
      </c>
      <c r="BP26" s="287">
        <f>SUMIF(ZAŁ7b!$F$7:$AD$7,ZAŁ9!$F$7:$CE$7,ZAŁ7b!$F9:$AD9)+SUMIF(ZAŁ8b!$F$3:$AD$3,ZAŁ9!$F$7:$CE$7,ZAŁ8b!$F9:$AD9)</f>
        <v>0</v>
      </c>
      <c r="BQ26" s="287">
        <f>SUMIF(ZAŁ7b!$F$7:$AD$7,ZAŁ9!$F$7:$CE$7,ZAŁ7b!$F9:$AD9)+SUMIF(ZAŁ8b!$F$3:$AD$3,ZAŁ9!$F$7:$CE$7,ZAŁ8b!$F9:$AD9)</f>
        <v>0</v>
      </c>
      <c r="BR26" s="287">
        <f>SUMIF(ZAŁ7b!$F$7:$AD$7,ZAŁ9!$F$7:$CE$7,ZAŁ7b!$F9:$AD9)+SUMIF(ZAŁ8b!$F$3:$AD$3,ZAŁ9!$F$7:$CE$7,ZAŁ8b!$F9:$AD9)</f>
        <v>0</v>
      </c>
      <c r="BS26" s="287">
        <f>SUMIF(ZAŁ7b!$F$7:$AD$7,ZAŁ9!$F$7:$CE$7,ZAŁ7b!$F9:$AD9)+SUMIF(ZAŁ8b!$F$3:$AD$3,ZAŁ9!$F$7:$CE$7,ZAŁ8b!$F9:$AD9)</f>
        <v>0</v>
      </c>
      <c r="BT26" s="731">
        <f>SUMIF(ZAŁ7b!$F$7:$AD$7,ZAŁ9!$F$7:$CE$7,ZAŁ7b!$F9:$AD9)+SUMIF(ZAŁ8b!$F$3:$AD$3,ZAŁ9!$F$7:$CE$7,ZAŁ8b!$F9:$AD9)</f>
        <v>0</v>
      </c>
      <c r="BU26" s="287">
        <f>SUMIF(ZAŁ7b!$F$7:$AD$7,ZAŁ9!$F$7:$CE$7,ZAŁ7b!$F9:$AD9)+SUMIF(ZAŁ8b!$F$3:$AD$3,ZAŁ9!$F$7:$CE$7,ZAŁ8b!$F9:$AD9)</f>
        <v>0</v>
      </c>
      <c r="BV26" s="287">
        <f>SUMIF(ZAŁ7b!$F$7:$AD$7,ZAŁ9!$F$7:$CE$7,ZAŁ7b!$F9:$AD9)+SUMIF(ZAŁ8b!$F$3:$AD$3,ZAŁ9!$F$7:$CE$7,ZAŁ8b!$F9:$AD9)</f>
        <v>0</v>
      </c>
      <c r="BW26" s="287">
        <f>SUMIF(ZAŁ7b!$F$7:$AD$7,ZAŁ9!$F$7:$CE$7,ZAŁ7b!$F9:$AD9)+SUMIF(ZAŁ8b!$F$3:$AD$3,ZAŁ9!$F$7:$CE$7,ZAŁ8b!$F9:$AD9)</f>
        <v>0</v>
      </c>
      <c r="BX26" s="287">
        <f>SUMIF(ZAŁ7b!$F$7:$AD$7,ZAŁ9!$F$7:$CE$7,ZAŁ7b!$F9:$AD9)+SUMIF(ZAŁ8b!$F$3:$AD$3,ZAŁ9!$F$7:$CE$7,ZAŁ8b!$F9:$AD9)</f>
        <v>0</v>
      </c>
      <c r="BY26" s="287">
        <f>SUMIF(ZAŁ7b!$F$7:$AD$7,ZAŁ9!$F$7:$CE$7,ZAŁ7b!$F9:$AD9)+SUMIF(ZAŁ8b!$F$3:$AD$3,ZAŁ9!$F$7:$CE$7,ZAŁ8b!$F9:$AD9)</f>
        <v>0</v>
      </c>
      <c r="BZ26" s="287">
        <f>SUMIF(ZAŁ7b!$F$7:$AD$7,ZAŁ9!$F$7:$CE$7,ZAŁ7b!$F9:$AD9)+SUMIF(ZAŁ8b!$F$3:$AD$3,ZAŁ9!$F$7:$CE$7,ZAŁ8b!$F9:$AD9)</f>
        <v>0</v>
      </c>
      <c r="CA26" s="287">
        <f>SUMIF(ZAŁ7b!$F$7:$AD$7,ZAŁ9!$F$7:$CE$7,ZAŁ7b!$F9:$AD9)+SUMIF(ZAŁ8b!$F$3:$AD$3,ZAŁ9!$F$7:$CE$7,ZAŁ8b!$F9:$AD9)</f>
        <v>0</v>
      </c>
      <c r="CB26" s="287">
        <f>SUMIF(ZAŁ7b!$F$7:$AD$7,ZAŁ9!$F$7:$CE$7,ZAŁ7b!$F9:$AD9)+SUMIF(ZAŁ8b!$F$3:$AD$3,ZAŁ9!$F$7:$CE$7,ZAŁ8b!$F9:$AD9)</f>
        <v>0</v>
      </c>
      <c r="CC26" s="287">
        <f>SUMIF(ZAŁ7b!$F$7:$AD$7,ZAŁ9!$F$7:$CE$7,ZAŁ7b!$F9:$AD9)+SUMIF(ZAŁ8b!$F$3:$AD$3,ZAŁ9!$F$7:$CE$7,ZAŁ8b!$F9:$AD9)</f>
        <v>0</v>
      </c>
      <c r="CD26" s="287">
        <f>SUMIF(ZAŁ7b!$F$7:$AD$7,ZAŁ9!$F$7:$CE$7,ZAŁ7b!$F9:$AD9)+SUMIF(ZAŁ8b!$F$3:$AD$3,ZAŁ9!$F$7:$CE$7,ZAŁ8b!$F9:$AD9)</f>
        <v>0</v>
      </c>
      <c r="CE26" s="287">
        <f>SUMIF(ZAŁ7b!$F$7:$AD$7,ZAŁ9!$F$7:$CE$7,ZAŁ7b!$F9:$AD9)+SUMIF(ZAŁ8b!$F$3:$AD$3,ZAŁ9!$F$7:$CE$7,ZAŁ8b!$F9:$AD9)</f>
        <v>0</v>
      </c>
    </row>
    <row r="27" spans="1:179" x14ac:dyDescent="0.25">
      <c r="B27" s="730" t="s">
        <v>88</v>
      </c>
      <c r="C27" s="290" t="s">
        <v>417</v>
      </c>
      <c r="D27" s="431">
        <f t="shared" si="72"/>
        <v>0</v>
      </c>
      <c r="E27" s="59"/>
      <c r="F27" s="287">
        <f t="shared" ref="F27:AK27" si="73">F18</f>
        <v>0</v>
      </c>
      <c r="G27" s="287">
        <f t="shared" si="73"/>
        <v>0</v>
      </c>
      <c r="H27" s="287">
        <f t="shared" si="73"/>
        <v>0</v>
      </c>
      <c r="I27" s="287">
        <f t="shared" si="73"/>
        <v>0</v>
      </c>
      <c r="J27" s="287">
        <f t="shared" si="73"/>
        <v>0</v>
      </c>
      <c r="K27" s="287">
        <f t="shared" si="73"/>
        <v>0</v>
      </c>
      <c r="L27" s="287">
        <f t="shared" si="73"/>
        <v>0</v>
      </c>
      <c r="M27" s="287">
        <f t="shared" si="73"/>
        <v>0</v>
      </c>
      <c r="N27" s="287">
        <f t="shared" si="73"/>
        <v>0</v>
      </c>
      <c r="O27" s="287">
        <f t="shared" si="73"/>
        <v>0</v>
      </c>
      <c r="P27" s="287">
        <f t="shared" si="73"/>
        <v>0</v>
      </c>
      <c r="Q27" s="287">
        <f t="shared" si="73"/>
        <v>0</v>
      </c>
      <c r="R27" s="287">
        <f t="shared" si="73"/>
        <v>0</v>
      </c>
      <c r="S27" s="287">
        <f t="shared" si="73"/>
        <v>0</v>
      </c>
      <c r="T27" s="287">
        <f t="shared" si="73"/>
        <v>0</v>
      </c>
      <c r="U27" s="287">
        <f t="shared" si="73"/>
        <v>0</v>
      </c>
      <c r="V27" s="287">
        <f t="shared" si="73"/>
        <v>0</v>
      </c>
      <c r="W27" s="287">
        <f t="shared" si="73"/>
        <v>0</v>
      </c>
      <c r="X27" s="287">
        <f t="shared" si="73"/>
        <v>0</v>
      </c>
      <c r="Y27" s="287">
        <f t="shared" si="73"/>
        <v>0</v>
      </c>
      <c r="Z27" s="287">
        <f t="shared" si="73"/>
        <v>0</v>
      </c>
      <c r="AA27" s="287">
        <f t="shared" si="73"/>
        <v>0</v>
      </c>
      <c r="AB27" s="287">
        <f t="shared" si="73"/>
        <v>0</v>
      </c>
      <c r="AC27" s="287">
        <f t="shared" si="73"/>
        <v>0</v>
      </c>
      <c r="AD27" s="287">
        <f t="shared" si="73"/>
        <v>0</v>
      </c>
      <c r="AE27" s="287">
        <f t="shared" si="73"/>
        <v>0</v>
      </c>
      <c r="AF27" s="287">
        <f t="shared" si="73"/>
        <v>0</v>
      </c>
      <c r="AG27" s="287">
        <f t="shared" si="73"/>
        <v>0</v>
      </c>
      <c r="AH27" s="287">
        <f t="shared" si="73"/>
        <v>0</v>
      </c>
      <c r="AI27" s="287">
        <f t="shared" si="73"/>
        <v>0</v>
      </c>
      <c r="AJ27" s="287">
        <f t="shared" si="73"/>
        <v>0</v>
      </c>
      <c r="AK27" s="287">
        <f t="shared" si="73"/>
        <v>0</v>
      </c>
      <c r="AL27" s="287">
        <f t="shared" ref="AL27:BQ27" si="74">AL18</f>
        <v>0</v>
      </c>
      <c r="AM27" s="287">
        <f t="shared" si="74"/>
        <v>0</v>
      </c>
      <c r="AN27" s="287">
        <f t="shared" si="74"/>
        <v>0</v>
      </c>
      <c r="AO27" s="287">
        <f t="shared" si="74"/>
        <v>0</v>
      </c>
      <c r="AP27" s="287">
        <f t="shared" si="74"/>
        <v>0</v>
      </c>
      <c r="AQ27" s="287">
        <f t="shared" si="74"/>
        <v>0</v>
      </c>
      <c r="AR27" s="287">
        <f t="shared" si="74"/>
        <v>0</v>
      </c>
      <c r="AS27" s="287">
        <f t="shared" si="74"/>
        <v>0</v>
      </c>
      <c r="AT27" s="287">
        <f t="shared" si="74"/>
        <v>0</v>
      </c>
      <c r="AU27" s="287">
        <f t="shared" si="74"/>
        <v>0</v>
      </c>
      <c r="AV27" s="287">
        <f t="shared" si="74"/>
        <v>0</v>
      </c>
      <c r="AW27" s="287">
        <f t="shared" si="74"/>
        <v>0</v>
      </c>
      <c r="AX27" s="287">
        <f t="shared" si="74"/>
        <v>0</v>
      </c>
      <c r="AY27" s="287">
        <f t="shared" si="74"/>
        <v>0</v>
      </c>
      <c r="AZ27" s="287">
        <f t="shared" si="74"/>
        <v>0</v>
      </c>
      <c r="BA27" s="287">
        <f t="shared" si="74"/>
        <v>0</v>
      </c>
      <c r="BB27" s="287">
        <f t="shared" si="74"/>
        <v>0</v>
      </c>
      <c r="BC27" s="287">
        <f t="shared" si="74"/>
        <v>0</v>
      </c>
      <c r="BD27" s="287">
        <f t="shared" si="74"/>
        <v>0</v>
      </c>
      <c r="BE27" s="287">
        <f t="shared" si="74"/>
        <v>0</v>
      </c>
      <c r="BF27" s="287">
        <f t="shared" si="74"/>
        <v>0</v>
      </c>
      <c r="BG27" s="287">
        <f t="shared" si="74"/>
        <v>0</v>
      </c>
      <c r="BH27" s="287">
        <f t="shared" si="74"/>
        <v>0</v>
      </c>
      <c r="BI27" s="287">
        <f t="shared" si="74"/>
        <v>0</v>
      </c>
      <c r="BJ27" s="287">
        <f t="shared" si="74"/>
        <v>0</v>
      </c>
      <c r="BK27" s="287">
        <f t="shared" si="74"/>
        <v>0</v>
      </c>
      <c r="BL27" s="287">
        <f t="shared" si="74"/>
        <v>0</v>
      </c>
      <c r="BM27" s="287">
        <f t="shared" si="74"/>
        <v>0</v>
      </c>
      <c r="BN27" s="287">
        <f t="shared" si="74"/>
        <v>0</v>
      </c>
      <c r="BO27" s="287">
        <f t="shared" si="74"/>
        <v>0</v>
      </c>
      <c r="BP27" s="287">
        <f t="shared" si="74"/>
        <v>0</v>
      </c>
      <c r="BQ27" s="287">
        <f t="shared" si="74"/>
        <v>0</v>
      </c>
      <c r="BR27" s="287">
        <f t="shared" ref="BR27:CE27" si="75">BR18</f>
        <v>0</v>
      </c>
      <c r="BS27" s="287">
        <f t="shared" si="75"/>
        <v>0</v>
      </c>
      <c r="BT27" s="731">
        <f t="shared" si="75"/>
        <v>0</v>
      </c>
      <c r="BU27" s="287">
        <f t="shared" si="75"/>
        <v>0</v>
      </c>
      <c r="BV27" s="287">
        <f t="shared" si="75"/>
        <v>0</v>
      </c>
      <c r="BW27" s="287">
        <f t="shared" si="75"/>
        <v>0</v>
      </c>
      <c r="BX27" s="287">
        <f t="shared" si="75"/>
        <v>0</v>
      </c>
      <c r="BY27" s="287">
        <f t="shared" si="75"/>
        <v>0</v>
      </c>
      <c r="BZ27" s="287">
        <f t="shared" si="75"/>
        <v>0</v>
      </c>
      <c r="CA27" s="287">
        <f t="shared" si="75"/>
        <v>0</v>
      </c>
      <c r="CB27" s="287">
        <f t="shared" si="75"/>
        <v>0</v>
      </c>
      <c r="CC27" s="287">
        <f t="shared" si="75"/>
        <v>0</v>
      </c>
      <c r="CD27" s="287">
        <f t="shared" si="75"/>
        <v>0</v>
      </c>
      <c r="CE27" s="287">
        <f t="shared" si="75"/>
        <v>0</v>
      </c>
    </row>
    <row r="28" spans="1:179" ht="30" x14ac:dyDescent="0.25">
      <c r="B28" s="737" t="s">
        <v>89</v>
      </c>
      <c r="C28" s="463" t="s">
        <v>415</v>
      </c>
      <c r="D28" s="431">
        <f t="shared" si="72"/>
        <v>0</v>
      </c>
      <c r="E28" s="59"/>
      <c r="F28" s="287">
        <f>SUMIF(ZAŁ7b!$F$7:$AD$7,ZAŁ9!$F$7:$CE$7,ZAŁ7b!$F11:$AD11)+SUMIF(ZAŁ8b!$F$3:$AD$3,ZAŁ9!$F$7:$CE$7,ZAŁ8b!$F11:$AD11)</f>
        <v>0</v>
      </c>
      <c r="G28" s="287">
        <f>SUMIF(ZAŁ7b!$F$7:$AD$7,ZAŁ9!$F$7:$CE$7,ZAŁ7b!$F11:$AD11)+SUMIF(ZAŁ8b!$F$3:$AD$3,ZAŁ9!$F$7:$CE$7,ZAŁ8b!$F11:$AD11)</f>
        <v>0</v>
      </c>
      <c r="H28" s="287">
        <f>SUMIF(ZAŁ7b!$F$7:$AD$7,ZAŁ9!$F$7:$CE$7,ZAŁ7b!$F11:$AD11)+SUMIF(ZAŁ8b!$F$3:$AD$3,ZAŁ9!$F$7:$CE$7,ZAŁ8b!$F11:$AD11)</f>
        <v>0</v>
      </c>
      <c r="I28" s="287">
        <f>SUMIF(ZAŁ7b!$F$7:$AD$7,ZAŁ9!$F$7:$CE$7,ZAŁ7b!$F11:$AD11)+SUMIF(ZAŁ8b!$F$3:$AD$3,ZAŁ9!$F$7:$CE$7,ZAŁ8b!$F11:$AD11)</f>
        <v>0</v>
      </c>
      <c r="J28" s="287">
        <f>SUMIF(ZAŁ7b!$F$7:$AD$7,ZAŁ9!$F$7:$CE$7,ZAŁ7b!$F11:$AD11)+SUMIF(ZAŁ8b!$F$3:$AD$3,ZAŁ9!$F$7:$CE$7,ZAŁ8b!$F11:$AD11)</f>
        <v>0</v>
      </c>
      <c r="K28" s="287">
        <f>SUMIF(ZAŁ7b!$F$7:$AD$7,ZAŁ9!$F$7:$CE$7,ZAŁ7b!$F11:$AD11)+SUMIF(ZAŁ8b!$F$3:$AD$3,ZAŁ9!$F$7:$CE$7,ZAŁ8b!$F11:$AD11)</f>
        <v>0</v>
      </c>
      <c r="L28" s="287">
        <f>SUMIF(ZAŁ7b!$F$7:$AD$7,ZAŁ9!$F$7:$CE$7,ZAŁ7b!$F11:$AD11)+SUMIF(ZAŁ8b!$F$3:$AD$3,ZAŁ9!$F$7:$CE$7,ZAŁ8b!$F11:$AD11)</f>
        <v>0</v>
      </c>
      <c r="M28" s="287">
        <f>SUMIF(ZAŁ7b!$F$7:$AD$7,ZAŁ9!$F$7:$CE$7,ZAŁ7b!$F11:$AD11)+SUMIF(ZAŁ8b!$F$3:$AD$3,ZAŁ9!$F$7:$CE$7,ZAŁ8b!$F11:$AD11)</f>
        <v>0</v>
      </c>
      <c r="N28" s="287">
        <f>SUMIF(ZAŁ7b!$F$7:$AD$7,ZAŁ9!$F$7:$CE$7,ZAŁ7b!$F11:$AD11)+SUMIF(ZAŁ8b!$F$3:$AD$3,ZAŁ9!$F$7:$CE$7,ZAŁ8b!$F11:$AD11)</f>
        <v>0</v>
      </c>
      <c r="O28" s="287">
        <f>SUMIF(ZAŁ7b!$F$7:$AD$7,ZAŁ9!$F$7:$CE$7,ZAŁ7b!$F11:$AD11)+SUMIF(ZAŁ8b!$F$3:$AD$3,ZAŁ9!$F$7:$CE$7,ZAŁ8b!$F11:$AD11)</f>
        <v>0</v>
      </c>
      <c r="P28" s="287">
        <f>SUMIF(ZAŁ7b!$F$7:$AD$7,ZAŁ9!$F$7:$CE$7,ZAŁ7b!$F11:$AD11)+SUMIF(ZAŁ8b!$F$3:$AD$3,ZAŁ9!$F$7:$CE$7,ZAŁ8b!$F11:$AD11)</f>
        <v>0</v>
      </c>
      <c r="Q28" s="287">
        <f>SUMIF(ZAŁ7b!$F$7:$AD$7,ZAŁ9!$F$7:$CE$7,ZAŁ7b!$F11:$AD11)+SUMIF(ZAŁ8b!$F$3:$AD$3,ZAŁ9!$F$7:$CE$7,ZAŁ8b!$F11:$AD11)</f>
        <v>0</v>
      </c>
      <c r="R28" s="287">
        <f>SUMIF(ZAŁ7b!$F$7:$AD$7,ZAŁ9!$F$7:$CE$7,ZAŁ7b!$F11:$AD11)+SUMIF(ZAŁ8b!$F$3:$AD$3,ZAŁ9!$F$7:$CE$7,ZAŁ8b!$F11:$AD11)</f>
        <v>0</v>
      </c>
      <c r="S28" s="287">
        <f>SUMIF(ZAŁ7b!$F$7:$AD$7,ZAŁ9!$F$7:$CE$7,ZAŁ7b!$F11:$AD11)+SUMIF(ZAŁ8b!$F$3:$AD$3,ZAŁ9!$F$7:$CE$7,ZAŁ8b!$F11:$AD11)</f>
        <v>0</v>
      </c>
      <c r="T28" s="287">
        <f>SUMIF(ZAŁ7b!$F$7:$AD$7,ZAŁ9!$F$7:$CE$7,ZAŁ7b!$F11:$AD11)+SUMIF(ZAŁ8b!$F$3:$AD$3,ZAŁ9!$F$7:$CE$7,ZAŁ8b!$F11:$AD11)</f>
        <v>0</v>
      </c>
      <c r="U28" s="287">
        <f>SUMIF(ZAŁ7b!$F$7:$AD$7,ZAŁ9!$F$7:$CE$7,ZAŁ7b!$F11:$AD11)+SUMIF(ZAŁ8b!$F$3:$AD$3,ZAŁ9!$F$7:$CE$7,ZAŁ8b!$F11:$AD11)</f>
        <v>0</v>
      </c>
      <c r="V28" s="287">
        <f>SUMIF(ZAŁ7b!$F$7:$AD$7,ZAŁ9!$F$7:$CE$7,ZAŁ7b!$F11:$AD11)+SUMIF(ZAŁ8b!$F$3:$AD$3,ZAŁ9!$F$7:$CE$7,ZAŁ8b!$F11:$AD11)</f>
        <v>0</v>
      </c>
      <c r="W28" s="287">
        <f>SUMIF(ZAŁ7b!$F$7:$AD$7,ZAŁ9!$F$7:$CE$7,ZAŁ7b!$F11:$AD11)+SUMIF(ZAŁ8b!$F$3:$AD$3,ZAŁ9!$F$7:$CE$7,ZAŁ8b!$F11:$AD11)</f>
        <v>0</v>
      </c>
      <c r="X28" s="287">
        <f>SUMIF(ZAŁ7b!$F$7:$AD$7,ZAŁ9!$F$7:$CE$7,ZAŁ7b!$F11:$AD11)+SUMIF(ZAŁ8b!$F$3:$AD$3,ZAŁ9!$F$7:$CE$7,ZAŁ8b!$F11:$AD11)</f>
        <v>0</v>
      </c>
      <c r="Y28" s="287">
        <f>SUMIF(ZAŁ7b!$F$7:$AD$7,ZAŁ9!$F$7:$CE$7,ZAŁ7b!$F11:$AD11)+SUMIF(ZAŁ8b!$F$3:$AD$3,ZAŁ9!$F$7:$CE$7,ZAŁ8b!$F11:$AD11)</f>
        <v>0</v>
      </c>
      <c r="Z28" s="287">
        <f>SUMIF(ZAŁ7b!$F$7:$AD$7,ZAŁ9!$F$7:$CE$7,ZAŁ7b!$F11:$AD11)+SUMIF(ZAŁ8b!$F$3:$AD$3,ZAŁ9!$F$7:$CE$7,ZAŁ8b!$F11:$AD11)</f>
        <v>0</v>
      </c>
      <c r="AA28" s="287">
        <f>SUMIF(ZAŁ7b!$F$7:$AD$7,ZAŁ9!$F$7:$CE$7,ZAŁ7b!$F11:$AD11)+SUMIF(ZAŁ8b!$F$3:$AD$3,ZAŁ9!$F$7:$CE$7,ZAŁ8b!$F11:$AD11)</f>
        <v>0</v>
      </c>
      <c r="AB28" s="287">
        <f>SUMIF(ZAŁ7b!$F$7:$AD$7,ZAŁ9!$F$7:$CE$7,ZAŁ7b!$F11:$AD11)+SUMIF(ZAŁ8b!$F$3:$AD$3,ZAŁ9!$F$7:$CE$7,ZAŁ8b!$F11:$AD11)</f>
        <v>0</v>
      </c>
      <c r="AC28" s="287">
        <f>SUMIF(ZAŁ7b!$F$7:$AD$7,ZAŁ9!$F$7:$CE$7,ZAŁ7b!$F11:$AD11)+SUMIF(ZAŁ8b!$F$3:$AD$3,ZAŁ9!$F$7:$CE$7,ZAŁ8b!$F11:$AD11)</f>
        <v>0</v>
      </c>
      <c r="AD28" s="287">
        <f>SUMIF(ZAŁ7b!$F$7:$AD$7,ZAŁ9!$F$7:$CE$7,ZAŁ7b!$F11:$AD11)+SUMIF(ZAŁ8b!$F$3:$AD$3,ZAŁ9!$F$7:$CE$7,ZAŁ8b!$F11:$AD11)</f>
        <v>0</v>
      </c>
      <c r="AE28" s="287">
        <f>SUMIF(ZAŁ7b!$F$7:$AD$7,ZAŁ9!$F$7:$CE$7,ZAŁ7b!$F11:$AD11)+SUMIF(ZAŁ8b!$F$3:$AD$3,ZAŁ9!$F$7:$CE$7,ZAŁ8b!$F11:$AD11)</f>
        <v>0</v>
      </c>
      <c r="AF28" s="287">
        <f>SUMIF(ZAŁ7b!$F$7:$AD$7,ZAŁ9!$F$7:$CE$7,ZAŁ7b!$F11:$AD11)+SUMIF(ZAŁ8b!$F$3:$AD$3,ZAŁ9!$F$7:$CE$7,ZAŁ8b!$F11:$AD11)</f>
        <v>0</v>
      </c>
      <c r="AG28" s="287">
        <f>SUMIF(ZAŁ7b!$F$7:$AD$7,ZAŁ9!$F$7:$CE$7,ZAŁ7b!$F11:$AD11)+SUMIF(ZAŁ8b!$F$3:$AD$3,ZAŁ9!$F$7:$CE$7,ZAŁ8b!$F11:$AD11)</f>
        <v>0</v>
      </c>
      <c r="AH28" s="287">
        <f>SUMIF(ZAŁ7b!$F$7:$AD$7,ZAŁ9!$F$7:$CE$7,ZAŁ7b!$F11:$AD11)+SUMIF(ZAŁ8b!$F$3:$AD$3,ZAŁ9!$F$7:$CE$7,ZAŁ8b!$F11:$AD11)</f>
        <v>0</v>
      </c>
      <c r="AI28" s="287">
        <f>SUMIF(ZAŁ7b!$F$7:$AD$7,ZAŁ9!$F$7:$CE$7,ZAŁ7b!$F11:$AD11)+SUMIF(ZAŁ8b!$F$3:$AD$3,ZAŁ9!$F$7:$CE$7,ZAŁ8b!$F11:$AD11)</f>
        <v>0</v>
      </c>
      <c r="AJ28" s="287">
        <f>SUMIF(ZAŁ7b!$F$7:$AD$7,ZAŁ9!$F$7:$CE$7,ZAŁ7b!$F11:$AD11)+SUMIF(ZAŁ8b!$F$3:$AD$3,ZAŁ9!$F$7:$CE$7,ZAŁ8b!$F11:$AD11)</f>
        <v>0</v>
      </c>
      <c r="AK28" s="287">
        <f>SUMIF(ZAŁ7b!$F$7:$AD$7,ZAŁ9!$F$7:$CE$7,ZAŁ7b!$F11:$AD11)+SUMIF(ZAŁ8b!$F$3:$AD$3,ZAŁ9!$F$7:$CE$7,ZAŁ8b!$F11:$AD11)</f>
        <v>0</v>
      </c>
      <c r="AL28" s="287">
        <f>SUMIF(ZAŁ7b!$F$7:$AD$7,ZAŁ9!$F$7:$CE$7,ZAŁ7b!$F11:$AD11)+SUMIF(ZAŁ8b!$F$3:$AD$3,ZAŁ9!$F$7:$CE$7,ZAŁ8b!$F11:$AD11)</f>
        <v>0</v>
      </c>
      <c r="AM28" s="287">
        <f>SUMIF(ZAŁ7b!$F$7:$AD$7,ZAŁ9!$F$7:$CE$7,ZAŁ7b!$F11:$AD11)+SUMIF(ZAŁ8b!$F$3:$AD$3,ZAŁ9!$F$7:$CE$7,ZAŁ8b!$F11:$AD11)</f>
        <v>0</v>
      </c>
      <c r="AN28" s="287">
        <f>SUMIF(ZAŁ7b!$F$7:$AD$7,ZAŁ9!$F$7:$CE$7,ZAŁ7b!$F11:$AD11)+SUMIF(ZAŁ8b!$F$3:$AD$3,ZAŁ9!$F$7:$CE$7,ZAŁ8b!$F11:$AD11)</f>
        <v>0</v>
      </c>
      <c r="AO28" s="287">
        <f>SUMIF(ZAŁ7b!$F$7:$AD$7,ZAŁ9!$F$7:$CE$7,ZAŁ7b!$F11:$AD11)+SUMIF(ZAŁ8b!$F$3:$AD$3,ZAŁ9!$F$7:$CE$7,ZAŁ8b!$F11:$AD11)</f>
        <v>0</v>
      </c>
      <c r="AP28" s="287">
        <f>SUMIF(ZAŁ7b!$F$7:$AD$7,ZAŁ9!$F$7:$CE$7,ZAŁ7b!$F11:$AD11)+SUMIF(ZAŁ8b!$F$3:$AD$3,ZAŁ9!$F$7:$CE$7,ZAŁ8b!$F11:$AD11)</f>
        <v>0</v>
      </c>
      <c r="AQ28" s="287">
        <f>SUMIF(ZAŁ7b!$F$7:$AD$7,ZAŁ9!$F$7:$CE$7,ZAŁ7b!$F11:$AD11)+SUMIF(ZAŁ8b!$F$3:$AD$3,ZAŁ9!$F$7:$CE$7,ZAŁ8b!$F11:$AD11)</f>
        <v>0</v>
      </c>
      <c r="AR28" s="287">
        <f>SUMIF(ZAŁ7b!$F$7:$AD$7,ZAŁ9!$F$7:$CE$7,ZAŁ7b!$F11:$AD11)+SUMIF(ZAŁ8b!$F$3:$AD$3,ZAŁ9!$F$7:$CE$7,ZAŁ8b!$F11:$AD11)</f>
        <v>0</v>
      </c>
      <c r="AS28" s="287">
        <f>SUMIF(ZAŁ7b!$F$7:$AD$7,ZAŁ9!$F$7:$CE$7,ZAŁ7b!$F11:$AD11)+SUMIF(ZAŁ8b!$F$3:$AD$3,ZAŁ9!$F$7:$CE$7,ZAŁ8b!$F11:$AD11)</f>
        <v>0</v>
      </c>
      <c r="AT28" s="287">
        <f>SUMIF(ZAŁ7b!$F$7:$AD$7,ZAŁ9!$F$7:$CE$7,ZAŁ7b!$F11:$AD11)+SUMIF(ZAŁ8b!$F$3:$AD$3,ZAŁ9!$F$7:$CE$7,ZAŁ8b!$F11:$AD11)</f>
        <v>0</v>
      </c>
      <c r="AU28" s="287">
        <f>SUMIF(ZAŁ7b!$F$7:$AD$7,ZAŁ9!$F$7:$CE$7,ZAŁ7b!$F11:$AD11)+SUMIF(ZAŁ8b!$F$3:$AD$3,ZAŁ9!$F$7:$CE$7,ZAŁ8b!$F11:$AD11)</f>
        <v>0</v>
      </c>
      <c r="AV28" s="287">
        <f>SUMIF(ZAŁ7b!$F$7:$AD$7,ZAŁ9!$F$7:$CE$7,ZAŁ7b!$F11:$AD11)+SUMIF(ZAŁ8b!$F$3:$AD$3,ZAŁ9!$F$7:$CE$7,ZAŁ8b!$F11:$AD11)</f>
        <v>0</v>
      </c>
      <c r="AW28" s="287">
        <f>SUMIF(ZAŁ7b!$F$7:$AD$7,ZAŁ9!$F$7:$CE$7,ZAŁ7b!$F11:$AD11)+SUMIF(ZAŁ8b!$F$3:$AD$3,ZAŁ9!$F$7:$CE$7,ZAŁ8b!$F11:$AD11)</f>
        <v>0</v>
      </c>
      <c r="AX28" s="287">
        <f>SUMIF(ZAŁ7b!$F$7:$AD$7,ZAŁ9!$F$7:$CE$7,ZAŁ7b!$F11:$AD11)+SUMIF(ZAŁ8b!$F$3:$AD$3,ZAŁ9!$F$7:$CE$7,ZAŁ8b!$F11:$AD11)</f>
        <v>0</v>
      </c>
      <c r="AY28" s="287">
        <f>SUMIF(ZAŁ7b!$F$7:$AD$7,ZAŁ9!$F$7:$CE$7,ZAŁ7b!$F11:$AD11)+SUMIF(ZAŁ8b!$F$3:$AD$3,ZAŁ9!$F$7:$CE$7,ZAŁ8b!$F11:$AD11)</f>
        <v>0</v>
      </c>
      <c r="AZ28" s="287">
        <f>SUMIF(ZAŁ7b!$F$7:$AD$7,ZAŁ9!$F$7:$CE$7,ZAŁ7b!$F11:$AD11)+SUMIF(ZAŁ8b!$F$3:$AD$3,ZAŁ9!$F$7:$CE$7,ZAŁ8b!$F11:$AD11)</f>
        <v>0</v>
      </c>
      <c r="BA28" s="287">
        <f>SUMIF(ZAŁ7b!$F$7:$AD$7,ZAŁ9!$F$7:$CE$7,ZAŁ7b!$F11:$AD11)+SUMIF(ZAŁ8b!$F$3:$AD$3,ZAŁ9!$F$7:$CE$7,ZAŁ8b!$F11:$AD11)</f>
        <v>0</v>
      </c>
      <c r="BB28" s="287">
        <f>SUMIF(ZAŁ7b!$F$7:$AD$7,ZAŁ9!$F$7:$CE$7,ZAŁ7b!$F11:$AD11)+SUMIF(ZAŁ8b!$F$3:$AD$3,ZAŁ9!$F$7:$CE$7,ZAŁ8b!$F11:$AD11)</f>
        <v>0</v>
      </c>
      <c r="BC28" s="287">
        <f>SUMIF(ZAŁ7b!$F$7:$AD$7,ZAŁ9!$F$7:$CE$7,ZAŁ7b!$F11:$AD11)+SUMIF(ZAŁ8b!$F$3:$AD$3,ZAŁ9!$F$7:$CE$7,ZAŁ8b!$F11:$AD11)</f>
        <v>0</v>
      </c>
      <c r="BD28" s="287">
        <f>SUMIF(ZAŁ7b!$F$7:$AD$7,ZAŁ9!$F$7:$CE$7,ZAŁ7b!$F11:$AD11)+SUMIF(ZAŁ8b!$F$3:$AD$3,ZAŁ9!$F$7:$CE$7,ZAŁ8b!$F11:$AD11)</f>
        <v>0</v>
      </c>
      <c r="BE28" s="287">
        <f>SUMIF(ZAŁ7b!$F$7:$AD$7,ZAŁ9!$F$7:$CE$7,ZAŁ7b!$F11:$AD11)+SUMIF(ZAŁ8b!$F$3:$AD$3,ZAŁ9!$F$7:$CE$7,ZAŁ8b!$F11:$AD11)</f>
        <v>0</v>
      </c>
      <c r="BF28" s="287">
        <f>SUMIF(ZAŁ7b!$F$7:$AD$7,ZAŁ9!$F$7:$CE$7,ZAŁ7b!$F11:$AD11)+SUMIF(ZAŁ8b!$F$3:$AD$3,ZAŁ9!$F$7:$CE$7,ZAŁ8b!$F11:$AD11)</f>
        <v>0</v>
      </c>
      <c r="BG28" s="287">
        <f>SUMIF(ZAŁ7b!$F$7:$AD$7,ZAŁ9!$F$7:$CE$7,ZAŁ7b!$F11:$AD11)+SUMIF(ZAŁ8b!$F$3:$AD$3,ZAŁ9!$F$7:$CE$7,ZAŁ8b!$F11:$AD11)</f>
        <v>0</v>
      </c>
      <c r="BH28" s="287">
        <f>SUMIF(ZAŁ7b!$F$7:$AD$7,ZAŁ9!$F$7:$CE$7,ZAŁ7b!$F11:$AD11)+SUMIF(ZAŁ8b!$F$3:$AD$3,ZAŁ9!$F$7:$CE$7,ZAŁ8b!$F11:$AD11)</f>
        <v>0</v>
      </c>
      <c r="BI28" s="287">
        <f>SUMIF(ZAŁ7b!$F$7:$AD$7,ZAŁ9!$F$7:$CE$7,ZAŁ7b!$F11:$AD11)+SUMIF(ZAŁ8b!$F$3:$AD$3,ZAŁ9!$F$7:$CE$7,ZAŁ8b!$F11:$AD11)</f>
        <v>0</v>
      </c>
      <c r="BJ28" s="287">
        <f>SUMIF(ZAŁ7b!$F$7:$AD$7,ZAŁ9!$F$7:$CE$7,ZAŁ7b!$F11:$AD11)+SUMIF(ZAŁ8b!$F$3:$AD$3,ZAŁ9!$F$7:$CE$7,ZAŁ8b!$F11:$AD11)</f>
        <v>0</v>
      </c>
      <c r="BK28" s="287">
        <f>SUMIF(ZAŁ7b!$F$7:$AD$7,ZAŁ9!$F$7:$CE$7,ZAŁ7b!$F11:$AD11)+SUMIF(ZAŁ8b!$F$3:$AD$3,ZAŁ9!$F$7:$CE$7,ZAŁ8b!$F11:$AD11)</f>
        <v>0</v>
      </c>
      <c r="BL28" s="287">
        <f>SUMIF(ZAŁ7b!$F$7:$AD$7,ZAŁ9!$F$7:$CE$7,ZAŁ7b!$F11:$AD11)+SUMIF(ZAŁ8b!$F$3:$AD$3,ZAŁ9!$F$7:$CE$7,ZAŁ8b!$F11:$AD11)</f>
        <v>0</v>
      </c>
      <c r="BM28" s="287">
        <f>SUMIF(ZAŁ7b!$F$7:$AD$7,ZAŁ9!$F$7:$CE$7,ZAŁ7b!$F11:$AD11)+SUMIF(ZAŁ8b!$F$3:$AD$3,ZAŁ9!$F$7:$CE$7,ZAŁ8b!$F11:$AD11)</f>
        <v>0</v>
      </c>
      <c r="BN28" s="287">
        <f>SUMIF(ZAŁ7b!$F$7:$AD$7,ZAŁ9!$F$7:$CE$7,ZAŁ7b!$F11:$AD11)+SUMIF(ZAŁ8b!$F$3:$AD$3,ZAŁ9!$F$7:$CE$7,ZAŁ8b!$F11:$AD11)</f>
        <v>0</v>
      </c>
      <c r="BO28" s="287">
        <f>SUMIF(ZAŁ7b!$F$7:$AD$7,ZAŁ9!$F$7:$CE$7,ZAŁ7b!$F11:$AD11)+SUMIF(ZAŁ8b!$F$3:$AD$3,ZAŁ9!$F$7:$CE$7,ZAŁ8b!$F11:$AD11)</f>
        <v>0</v>
      </c>
      <c r="BP28" s="287">
        <f>SUMIF(ZAŁ7b!$F$7:$AD$7,ZAŁ9!$F$7:$CE$7,ZAŁ7b!$F11:$AD11)+SUMIF(ZAŁ8b!$F$3:$AD$3,ZAŁ9!$F$7:$CE$7,ZAŁ8b!$F11:$AD11)</f>
        <v>0</v>
      </c>
      <c r="BQ28" s="287">
        <f>SUMIF(ZAŁ7b!$F$7:$AD$7,ZAŁ9!$F$7:$CE$7,ZAŁ7b!$F11:$AD11)+SUMIF(ZAŁ8b!$F$3:$AD$3,ZAŁ9!$F$7:$CE$7,ZAŁ8b!$F11:$AD11)</f>
        <v>0</v>
      </c>
      <c r="BR28" s="287">
        <f>SUMIF(ZAŁ7b!$F$7:$AD$7,ZAŁ9!$F$7:$CE$7,ZAŁ7b!$F11:$AD11)+SUMIF(ZAŁ8b!$F$3:$AD$3,ZAŁ9!$F$7:$CE$7,ZAŁ8b!$F11:$AD11)</f>
        <v>0</v>
      </c>
      <c r="BS28" s="287">
        <f>SUMIF(ZAŁ7b!$F$7:$AD$7,ZAŁ9!$F$7:$CE$7,ZAŁ7b!$F11:$AD11)+SUMIF(ZAŁ8b!$F$3:$AD$3,ZAŁ9!$F$7:$CE$7,ZAŁ8b!$F11:$AD11)</f>
        <v>0</v>
      </c>
      <c r="BT28" s="731">
        <f>SUMIF(ZAŁ7b!$F$7:$AD$7,ZAŁ9!$F$7:$CE$7,ZAŁ7b!$F11:$AD11)+SUMIF(ZAŁ8b!$F$3:$AD$3,ZAŁ9!$F$7:$CE$7,ZAŁ8b!$F11:$AD11)</f>
        <v>0</v>
      </c>
      <c r="BU28" s="287">
        <f>SUMIF(ZAŁ7b!$F$7:$AD$7,ZAŁ9!$F$7:$CE$7,ZAŁ7b!$F11:$AD11)+SUMIF(ZAŁ8b!$F$3:$AD$3,ZAŁ9!$F$7:$CE$7,ZAŁ8b!$F11:$AD11)</f>
        <v>0</v>
      </c>
      <c r="BV28" s="287">
        <f>SUMIF(ZAŁ7b!$F$7:$AD$7,ZAŁ9!$F$7:$CE$7,ZAŁ7b!$F11:$AD11)+SUMIF(ZAŁ8b!$F$3:$AD$3,ZAŁ9!$F$7:$CE$7,ZAŁ8b!$F11:$AD11)</f>
        <v>0</v>
      </c>
      <c r="BW28" s="287">
        <f>SUMIF(ZAŁ7b!$F$7:$AD$7,ZAŁ9!$F$7:$CE$7,ZAŁ7b!$F11:$AD11)+SUMIF(ZAŁ8b!$F$3:$AD$3,ZAŁ9!$F$7:$CE$7,ZAŁ8b!$F11:$AD11)</f>
        <v>0</v>
      </c>
      <c r="BX28" s="287">
        <f>SUMIF(ZAŁ7b!$F$7:$AD$7,ZAŁ9!$F$7:$CE$7,ZAŁ7b!$F11:$AD11)+SUMIF(ZAŁ8b!$F$3:$AD$3,ZAŁ9!$F$7:$CE$7,ZAŁ8b!$F11:$AD11)</f>
        <v>0</v>
      </c>
      <c r="BY28" s="287">
        <f>SUMIF(ZAŁ7b!$F$7:$AD$7,ZAŁ9!$F$7:$CE$7,ZAŁ7b!$F11:$AD11)+SUMIF(ZAŁ8b!$F$3:$AD$3,ZAŁ9!$F$7:$CE$7,ZAŁ8b!$F11:$AD11)</f>
        <v>0</v>
      </c>
      <c r="BZ28" s="287">
        <f>SUMIF(ZAŁ7b!$F$7:$AD$7,ZAŁ9!$F$7:$CE$7,ZAŁ7b!$F11:$AD11)+SUMIF(ZAŁ8b!$F$3:$AD$3,ZAŁ9!$F$7:$CE$7,ZAŁ8b!$F11:$AD11)</f>
        <v>0</v>
      </c>
      <c r="CA28" s="287">
        <f>SUMIF(ZAŁ7b!$F$7:$AD$7,ZAŁ9!$F$7:$CE$7,ZAŁ7b!$F11:$AD11)+SUMIF(ZAŁ8b!$F$3:$AD$3,ZAŁ9!$F$7:$CE$7,ZAŁ8b!$F11:$AD11)</f>
        <v>0</v>
      </c>
      <c r="CB28" s="287">
        <f>SUMIF(ZAŁ7b!$F$7:$AD$7,ZAŁ9!$F$7:$CE$7,ZAŁ7b!$F11:$AD11)+SUMIF(ZAŁ8b!$F$3:$AD$3,ZAŁ9!$F$7:$CE$7,ZAŁ8b!$F11:$AD11)</f>
        <v>0</v>
      </c>
      <c r="CC28" s="287">
        <f>SUMIF(ZAŁ7b!$F$7:$AD$7,ZAŁ9!$F$7:$CE$7,ZAŁ7b!$F11:$AD11)+SUMIF(ZAŁ8b!$F$3:$AD$3,ZAŁ9!$F$7:$CE$7,ZAŁ8b!$F11:$AD11)</f>
        <v>0</v>
      </c>
      <c r="CD28" s="287">
        <f>SUMIF(ZAŁ7b!$F$7:$AD$7,ZAŁ9!$F$7:$CE$7,ZAŁ7b!$F11:$AD11)+SUMIF(ZAŁ8b!$F$3:$AD$3,ZAŁ9!$F$7:$CE$7,ZAŁ8b!$F11:$AD11)</f>
        <v>0</v>
      </c>
      <c r="CE28" s="287">
        <f>SUMIF(ZAŁ7b!$F$7:$AD$7,ZAŁ9!$F$7:$CE$7,ZAŁ7b!$F11:$AD11)+SUMIF(ZAŁ8b!$F$3:$AD$3,ZAŁ9!$F$7:$CE$7,ZAŁ8b!$F11:$AD11)</f>
        <v>0</v>
      </c>
    </row>
    <row r="29" spans="1:179" x14ac:dyDescent="0.25">
      <c r="B29" s="730" t="s">
        <v>314</v>
      </c>
      <c r="C29" s="293" t="s">
        <v>416</v>
      </c>
      <c r="D29" s="431">
        <f t="shared" ref="D29:D30" si="76">SUM(F29:CE29)</f>
        <v>0</v>
      </c>
      <c r="E29" s="59"/>
      <c r="F29" s="287">
        <f>SUMIF(ZAŁ7b!$F$7:$AD$7,ZAŁ9!$F$7:$CE$7,ZAŁ7b!$F12:$AD12)+SUMIF(ZAŁ8b!$F$3:$AD$3,ZAŁ9!$F$7:$CE$7,ZAŁ8b!$F12:$AD12)</f>
        <v>0</v>
      </c>
      <c r="G29" s="287">
        <f>SUMIF(ZAŁ7b!$F$7:$AD$7,ZAŁ9!$F$7:$CE$7,ZAŁ7b!$F12:$AD12)+SUMIF(ZAŁ8b!$F$3:$AD$3,ZAŁ9!$F$7:$CE$7,ZAŁ8b!$F12:$AD12)</f>
        <v>0</v>
      </c>
      <c r="H29" s="287">
        <f>SUMIF(ZAŁ7b!$F$7:$AD$7,ZAŁ9!$F$7:$CE$7,ZAŁ7b!$F12:$AD12)+SUMIF(ZAŁ8b!$F$3:$AD$3,ZAŁ9!$F$7:$CE$7,ZAŁ8b!$F12:$AD12)</f>
        <v>0</v>
      </c>
      <c r="I29" s="287">
        <f>SUMIF(ZAŁ7b!$F$7:$AD$7,ZAŁ9!$F$7:$CE$7,ZAŁ7b!$F12:$AD12)+SUMIF(ZAŁ8b!$F$3:$AD$3,ZAŁ9!$F$7:$CE$7,ZAŁ8b!$F12:$AD12)</f>
        <v>0</v>
      </c>
      <c r="J29" s="287">
        <f>SUMIF(ZAŁ7b!$F$7:$AD$7,ZAŁ9!$F$7:$CE$7,ZAŁ7b!$F12:$AD12)+SUMIF(ZAŁ8b!$F$3:$AD$3,ZAŁ9!$F$7:$CE$7,ZAŁ8b!$F12:$AD12)</f>
        <v>0</v>
      </c>
      <c r="K29" s="287">
        <f>SUMIF(ZAŁ7b!$F$7:$AD$7,ZAŁ9!$F$7:$CE$7,ZAŁ7b!$F12:$AD12)+SUMIF(ZAŁ8b!$F$3:$AD$3,ZAŁ9!$F$7:$CE$7,ZAŁ8b!$F12:$AD12)</f>
        <v>0</v>
      </c>
      <c r="L29" s="287">
        <f>SUMIF(ZAŁ7b!$F$7:$AD$7,ZAŁ9!$F$7:$CE$7,ZAŁ7b!$F12:$AD12)+SUMIF(ZAŁ8b!$F$3:$AD$3,ZAŁ9!$F$7:$CE$7,ZAŁ8b!$F12:$AD12)</f>
        <v>0</v>
      </c>
      <c r="M29" s="287">
        <f>SUMIF(ZAŁ7b!$F$7:$AD$7,ZAŁ9!$F$7:$CE$7,ZAŁ7b!$F12:$AD12)+SUMIF(ZAŁ8b!$F$3:$AD$3,ZAŁ9!$F$7:$CE$7,ZAŁ8b!$F12:$AD12)</f>
        <v>0</v>
      </c>
      <c r="N29" s="287">
        <f>SUMIF(ZAŁ7b!$F$7:$AD$7,ZAŁ9!$F$7:$CE$7,ZAŁ7b!$F12:$AD12)+SUMIF(ZAŁ8b!$F$3:$AD$3,ZAŁ9!$F$7:$CE$7,ZAŁ8b!$F12:$AD12)</f>
        <v>0</v>
      </c>
      <c r="O29" s="287">
        <f>SUMIF(ZAŁ7b!$F$7:$AD$7,ZAŁ9!$F$7:$CE$7,ZAŁ7b!$F12:$AD12)+SUMIF(ZAŁ8b!$F$3:$AD$3,ZAŁ9!$F$7:$CE$7,ZAŁ8b!$F12:$AD12)</f>
        <v>0</v>
      </c>
      <c r="P29" s="287">
        <f>SUMIF(ZAŁ7b!$F$7:$AD$7,ZAŁ9!$F$7:$CE$7,ZAŁ7b!$F12:$AD12)+SUMIF(ZAŁ8b!$F$3:$AD$3,ZAŁ9!$F$7:$CE$7,ZAŁ8b!$F12:$AD12)</f>
        <v>0</v>
      </c>
      <c r="Q29" s="287">
        <f>SUMIF(ZAŁ7b!$F$7:$AD$7,ZAŁ9!$F$7:$CE$7,ZAŁ7b!$F12:$AD12)+SUMIF(ZAŁ8b!$F$3:$AD$3,ZAŁ9!$F$7:$CE$7,ZAŁ8b!$F12:$AD12)</f>
        <v>0</v>
      </c>
      <c r="R29" s="287">
        <f>SUMIF(ZAŁ7b!$F$7:$AD$7,ZAŁ9!$F$7:$CE$7,ZAŁ7b!$F12:$AD12)+SUMIF(ZAŁ8b!$F$3:$AD$3,ZAŁ9!$F$7:$CE$7,ZAŁ8b!$F12:$AD12)</f>
        <v>0</v>
      </c>
      <c r="S29" s="287">
        <f>SUMIF(ZAŁ7b!$F$7:$AD$7,ZAŁ9!$F$7:$CE$7,ZAŁ7b!$F12:$AD12)+SUMIF(ZAŁ8b!$F$3:$AD$3,ZAŁ9!$F$7:$CE$7,ZAŁ8b!$F12:$AD12)</f>
        <v>0</v>
      </c>
      <c r="T29" s="287">
        <f>SUMIF(ZAŁ7b!$F$7:$AD$7,ZAŁ9!$F$7:$CE$7,ZAŁ7b!$F12:$AD12)+SUMIF(ZAŁ8b!$F$3:$AD$3,ZAŁ9!$F$7:$CE$7,ZAŁ8b!$F12:$AD12)</f>
        <v>0</v>
      </c>
      <c r="U29" s="287">
        <f>SUMIF(ZAŁ7b!$F$7:$AD$7,ZAŁ9!$F$7:$CE$7,ZAŁ7b!$F12:$AD12)+SUMIF(ZAŁ8b!$F$3:$AD$3,ZAŁ9!$F$7:$CE$7,ZAŁ8b!$F12:$AD12)</f>
        <v>0</v>
      </c>
      <c r="V29" s="287">
        <f>SUMIF(ZAŁ7b!$F$7:$AD$7,ZAŁ9!$F$7:$CE$7,ZAŁ7b!$F12:$AD12)+SUMIF(ZAŁ8b!$F$3:$AD$3,ZAŁ9!$F$7:$CE$7,ZAŁ8b!$F12:$AD12)</f>
        <v>0</v>
      </c>
      <c r="W29" s="287">
        <f>SUMIF(ZAŁ7b!$F$7:$AD$7,ZAŁ9!$F$7:$CE$7,ZAŁ7b!$F12:$AD12)+SUMIF(ZAŁ8b!$F$3:$AD$3,ZAŁ9!$F$7:$CE$7,ZAŁ8b!$F12:$AD12)</f>
        <v>0</v>
      </c>
      <c r="X29" s="287">
        <f>SUMIF(ZAŁ7b!$F$7:$AD$7,ZAŁ9!$F$7:$CE$7,ZAŁ7b!$F12:$AD12)+SUMIF(ZAŁ8b!$F$3:$AD$3,ZAŁ9!$F$7:$CE$7,ZAŁ8b!$F12:$AD12)</f>
        <v>0</v>
      </c>
      <c r="Y29" s="287">
        <f>SUMIF(ZAŁ7b!$F$7:$AD$7,ZAŁ9!$F$7:$CE$7,ZAŁ7b!$F12:$AD12)+SUMIF(ZAŁ8b!$F$3:$AD$3,ZAŁ9!$F$7:$CE$7,ZAŁ8b!$F12:$AD12)</f>
        <v>0</v>
      </c>
      <c r="Z29" s="287">
        <f>SUMIF(ZAŁ7b!$F$7:$AD$7,ZAŁ9!$F$7:$CE$7,ZAŁ7b!$F12:$AD12)+SUMIF(ZAŁ8b!$F$3:$AD$3,ZAŁ9!$F$7:$CE$7,ZAŁ8b!$F12:$AD12)</f>
        <v>0</v>
      </c>
      <c r="AA29" s="287">
        <f>SUMIF(ZAŁ7b!$F$7:$AD$7,ZAŁ9!$F$7:$CE$7,ZAŁ7b!$F12:$AD12)+SUMIF(ZAŁ8b!$F$3:$AD$3,ZAŁ9!$F$7:$CE$7,ZAŁ8b!$F12:$AD12)</f>
        <v>0</v>
      </c>
      <c r="AB29" s="287">
        <f>SUMIF(ZAŁ7b!$F$7:$AD$7,ZAŁ9!$F$7:$CE$7,ZAŁ7b!$F12:$AD12)+SUMIF(ZAŁ8b!$F$3:$AD$3,ZAŁ9!$F$7:$CE$7,ZAŁ8b!$F12:$AD12)</f>
        <v>0</v>
      </c>
      <c r="AC29" s="287">
        <f>SUMIF(ZAŁ7b!$F$7:$AD$7,ZAŁ9!$F$7:$CE$7,ZAŁ7b!$F12:$AD12)+SUMIF(ZAŁ8b!$F$3:$AD$3,ZAŁ9!$F$7:$CE$7,ZAŁ8b!$F12:$AD12)</f>
        <v>0</v>
      </c>
      <c r="AD29" s="287">
        <f>SUMIF(ZAŁ7b!$F$7:$AD$7,ZAŁ9!$F$7:$CE$7,ZAŁ7b!$F12:$AD12)+SUMIF(ZAŁ8b!$F$3:$AD$3,ZAŁ9!$F$7:$CE$7,ZAŁ8b!$F12:$AD12)</f>
        <v>0</v>
      </c>
      <c r="AE29" s="287">
        <f>SUMIF(ZAŁ7b!$F$7:$AD$7,ZAŁ9!$F$7:$CE$7,ZAŁ7b!$F12:$AD12)+SUMIF(ZAŁ8b!$F$3:$AD$3,ZAŁ9!$F$7:$CE$7,ZAŁ8b!$F12:$AD12)</f>
        <v>0</v>
      </c>
      <c r="AF29" s="287">
        <f>SUMIF(ZAŁ7b!$F$7:$AD$7,ZAŁ9!$F$7:$CE$7,ZAŁ7b!$F12:$AD12)+SUMIF(ZAŁ8b!$F$3:$AD$3,ZAŁ9!$F$7:$CE$7,ZAŁ8b!$F12:$AD12)</f>
        <v>0</v>
      </c>
      <c r="AG29" s="287">
        <f>SUMIF(ZAŁ7b!$F$7:$AD$7,ZAŁ9!$F$7:$CE$7,ZAŁ7b!$F12:$AD12)+SUMIF(ZAŁ8b!$F$3:$AD$3,ZAŁ9!$F$7:$CE$7,ZAŁ8b!$F12:$AD12)</f>
        <v>0</v>
      </c>
      <c r="AH29" s="287">
        <f>SUMIF(ZAŁ7b!$F$7:$AD$7,ZAŁ9!$F$7:$CE$7,ZAŁ7b!$F12:$AD12)+SUMIF(ZAŁ8b!$F$3:$AD$3,ZAŁ9!$F$7:$CE$7,ZAŁ8b!$F12:$AD12)</f>
        <v>0</v>
      </c>
      <c r="AI29" s="287">
        <f>SUMIF(ZAŁ7b!$F$7:$AD$7,ZAŁ9!$F$7:$CE$7,ZAŁ7b!$F12:$AD12)+SUMIF(ZAŁ8b!$F$3:$AD$3,ZAŁ9!$F$7:$CE$7,ZAŁ8b!$F12:$AD12)</f>
        <v>0</v>
      </c>
      <c r="AJ29" s="287">
        <f>SUMIF(ZAŁ7b!$F$7:$AD$7,ZAŁ9!$F$7:$CE$7,ZAŁ7b!$F12:$AD12)+SUMIF(ZAŁ8b!$F$3:$AD$3,ZAŁ9!$F$7:$CE$7,ZAŁ8b!$F12:$AD12)</f>
        <v>0</v>
      </c>
      <c r="AK29" s="287">
        <f>SUMIF(ZAŁ7b!$F$7:$AD$7,ZAŁ9!$F$7:$CE$7,ZAŁ7b!$F12:$AD12)+SUMIF(ZAŁ8b!$F$3:$AD$3,ZAŁ9!$F$7:$CE$7,ZAŁ8b!$F12:$AD12)</f>
        <v>0</v>
      </c>
      <c r="AL29" s="287">
        <f>SUMIF(ZAŁ7b!$F$7:$AD$7,ZAŁ9!$F$7:$CE$7,ZAŁ7b!$F12:$AD12)+SUMIF(ZAŁ8b!$F$3:$AD$3,ZAŁ9!$F$7:$CE$7,ZAŁ8b!$F12:$AD12)</f>
        <v>0</v>
      </c>
      <c r="AM29" s="287">
        <f>SUMIF(ZAŁ7b!$F$7:$AD$7,ZAŁ9!$F$7:$CE$7,ZAŁ7b!$F12:$AD12)+SUMIF(ZAŁ8b!$F$3:$AD$3,ZAŁ9!$F$7:$CE$7,ZAŁ8b!$F12:$AD12)</f>
        <v>0</v>
      </c>
      <c r="AN29" s="287">
        <f>SUMIF(ZAŁ7b!$F$7:$AD$7,ZAŁ9!$F$7:$CE$7,ZAŁ7b!$F12:$AD12)+SUMIF(ZAŁ8b!$F$3:$AD$3,ZAŁ9!$F$7:$CE$7,ZAŁ8b!$F12:$AD12)</f>
        <v>0</v>
      </c>
      <c r="AO29" s="287">
        <f>SUMIF(ZAŁ7b!$F$7:$AD$7,ZAŁ9!$F$7:$CE$7,ZAŁ7b!$F12:$AD12)+SUMIF(ZAŁ8b!$F$3:$AD$3,ZAŁ9!$F$7:$CE$7,ZAŁ8b!$F12:$AD12)</f>
        <v>0</v>
      </c>
      <c r="AP29" s="287">
        <f>SUMIF(ZAŁ7b!$F$7:$AD$7,ZAŁ9!$F$7:$CE$7,ZAŁ7b!$F12:$AD12)+SUMIF(ZAŁ8b!$F$3:$AD$3,ZAŁ9!$F$7:$CE$7,ZAŁ8b!$F12:$AD12)</f>
        <v>0</v>
      </c>
      <c r="AQ29" s="287">
        <f>SUMIF(ZAŁ7b!$F$7:$AD$7,ZAŁ9!$F$7:$CE$7,ZAŁ7b!$F12:$AD12)+SUMIF(ZAŁ8b!$F$3:$AD$3,ZAŁ9!$F$7:$CE$7,ZAŁ8b!$F12:$AD12)</f>
        <v>0</v>
      </c>
      <c r="AR29" s="287">
        <f>SUMIF(ZAŁ7b!$F$7:$AD$7,ZAŁ9!$F$7:$CE$7,ZAŁ7b!$F12:$AD12)+SUMIF(ZAŁ8b!$F$3:$AD$3,ZAŁ9!$F$7:$CE$7,ZAŁ8b!$F12:$AD12)</f>
        <v>0</v>
      </c>
      <c r="AS29" s="287">
        <f>SUMIF(ZAŁ7b!$F$7:$AD$7,ZAŁ9!$F$7:$CE$7,ZAŁ7b!$F12:$AD12)+SUMIF(ZAŁ8b!$F$3:$AD$3,ZAŁ9!$F$7:$CE$7,ZAŁ8b!$F12:$AD12)</f>
        <v>0</v>
      </c>
      <c r="AT29" s="287">
        <f>SUMIF(ZAŁ7b!$F$7:$AD$7,ZAŁ9!$F$7:$CE$7,ZAŁ7b!$F12:$AD12)+SUMIF(ZAŁ8b!$F$3:$AD$3,ZAŁ9!$F$7:$CE$7,ZAŁ8b!$F12:$AD12)</f>
        <v>0</v>
      </c>
      <c r="AU29" s="287">
        <f>SUMIF(ZAŁ7b!$F$7:$AD$7,ZAŁ9!$F$7:$CE$7,ZAŁ7b!$F12:$AD12)+SUMIF(ZAŁ8b!$F$3:$AD$3,ZAŁ9!$F$7:$CE$7,ZAŁ8b!$F12:$AD12)</f>
        <v>0</v>
      </c>
      <c r="AV29" s="287">
        <f>SUMIF(ZAŁ7b!$F$7:$AD$7,ZAŁ9!$F$7:$CE$7,ZAŁ7b!$F12:$AD12)+SUMIF(ZAŁ8b!$F$3:$AD$3,ZAŁ9!$F$7:$CE$7,ZAŁ8b!$F12:$AD12)</f>
        <v>0</v>
      </c>
      <c r="AW29" s="287">
        <f>SUMIF(ZAŁ7b!$F$7:$AD$7,ZAŁ9!$F$7:$CE$7,ZAŁ7b!$F12:$AD12)+SUMIF(ZAŁ8b!$F$3:$AD$3,ZAŁ9!$F$7:$CE$7,ZAŁ8b!$F12:$AD12)</f>
        <v>0</v>
      </c>
      <c r="AX29" s="287">
        <f>SUMIF(ZAŁ7b!$F$7:$AD$7,ZAŁ9!$F$7:$CE$7,ZAŁ7b!$F12:$AD12)+SUMIF(ZAŁ8b!$F$3:$AD$3,ZAŁ9!$F$7:$CE$7,ZAŁ8b!$F12:$AD12)</f>
        <v>0</v>
      </c>
      <c r="AY29" s="287">
        <f>SUMIF(ZAŁ7b!$F$7:$AD$7,ZAŁ9!$F$7:$CE$7,ZAŁ7b!$F12:$AD12)+SUMIF(ZAŁ8b!$F$3:$AD$3,ZAŁ9!$F$7:$CE$7,ZAŁ8b!$F12:$AD12)</f>
        <v>0</v>
      </c>
      <c r="AZ29" s="287">
        <f>SUMIF(ZAŁ7b!$F$7:$AD$7,ZAŁ9!$F$7:$CE$7,ZAŁ7b!$F12:$AD12)+SUMIF(ZAŁ8b!$F$3:$AD$3,ZAŁ9!$F$7:$CE$7,ZAŁ8b!$F12:$AD12)</f>
        <v>0</v>
      </c>
      <c r="BA29" s="287">
        <f>SUMIF(ZAŁ7b!$F$7:$AD$7,ZAŁ9!$F$7:$CE$7,ZAŁ7b!$F12:$AD12)+SUMIF(ZAŁ8b!$F$3:$AD$3,ZAŁ9!$F$7:$CE$7,ZAŁ8b!$F12:$AD12)</f>
        <v>0</v>
      </c>
      <c r="BB29" s="287">
        <f>SUMIF(ZAŁ7b!$F$7:$AD$7,ZAŁ9!$F$7:$CE$7,ZAŁ7b!$F12:$AD12)+SUMIF(ZAŁ8b!$F$3:$AD$3,ZAŁ9!$F$7:$CE$7,ZAŁ8b!$F12:$AD12)</f>
        <v>0</v>
      </c>
      <c r="BC29" s="287">
        <f>SUMIF(ZAŁ7b!$F$7:$AD$7,ZAŁ9!$F$7:$CE$7,ZAŁ7b!$F12:$AD12)+SUMIF(ZAŁ8b!$F$3:$AD$3,ZAŁ9!$F$7:$CE$7,ZAŁ8b!$F12:$AD12)</f>
        <v>0</v>
      </c>
      <c r="BD29" s="287">
        <f>SUMIF(ZAŁ7b!$F$7:$AD$7,ZAŁ9!$F$7:$CE$7,ZAŁ7b!$F12:$AD12)+SUMIF(ZAŁ8b!$F$3:$AD$3,ZAŁ9!$F$7:$CE$7,ZAŁ8b!$F12:$AD12)</f>
        <v>0</v>
      </c>
      <c r="BE29" s="287">
        <f>SUMIF(ZAŁ7b!$F$7:$AD$7,ZAŁ9!$F$7:$CE$7,ZAŁ7b!$F12:$AD12)+SUMIF(ZAŁ8b!$F$3:$AD$3,ZAŁ9!$F$7:$CE$7,ZAŁ8b!$F12:$AD12)</f>
        <v>0</v>
      </c>
      <c r="BF29" s="287">
        <f>SUMIF(ZAŁ7b!$F$7:$AD$7,ZAŁ9!$F$7:$CE$7,ZAŁ7b!$F12:$AD12)+SUMIF(ZAŁ8b!$F$3:$AD$3,ZAŁ9!$F$7:$CE$7,ZAŁ8b!$F12:$AD12)</f>
        <v>0</v>
      </c>
      <c r="BG29" s="287">
        <f>SUMIF(ZAŁ7b!$F$7:$AD$7,ZAŁ9!$F$7:$CE$7,ZAŁ7b!$F12:$AD12)+SUMIF(ZAŁ8b!$F$3:$AD$3,ZAŁ9!$F$7:$CE$7,ZAŁ8b!$F12:$AD12)</f>
        <v>0</v>
      </c>
      <c r="BH29" s="287">
        <f>SUMIF(ZAŁ7b!$F$7:$AD$7,ZAŁ9!$F$7:$CE$7,ZAŁ7b!$F12:$AD12)+SUMIF(ZAŁ8b!$F$3:$AD$3,ZAŁ9!$F$7:$CE$7,ZAŁ8b!$F12:$AD12)</f>
        <v>0</v>
      </c>
      <c r="BI29" s="287">
        <f>SUMIF(ZAŁ7b!$F$7:$AD$7,ZAŁ9!$F$7:$CE$7,ZAŁ7b!$F12:$AD12)+SUMIF(ZAŁ8b!$F$3:$AD$3,ZAŁ9!$F$7:$CE$7,ZAŁ8b!$F12:$AD12)</f>
        <v>0</v>
      </c>
      <c r="BJ29" s="287">
        <f>SUMIF(ZAŁ7b!$F$7:$AD$7,ZAŁ9!$F$7:$CE$7,ZAŁ7b!$F12:$AD12)+SUMIF(ZAŁ8b!$F$3:$AD$3,ZAŁ9!$F$7:$CE$7,ZAŁ8b!$F12:$AD12)</f>
        <v>0</v>
      </c>
      <c r="BK29" s="287">
        <f>SUMIF(ZAŁ7b!$F$7:$AD$7,ZAŁ9!$F$7:$CE$7,ZAŁ7b!$F12:$AD12)+SUMIF(ZAŁ8b!$F$3:$AD$3,ZAŁ9!$F$7:$CE$7,ZAŁ8b!$F12:$AD12)</f>
        <v>0</v>
      </c>
      <c r="BL29" s="287">
        <f>SUMIF(ZAŁ7b!$F$7:$AD$7,ZAŁ9!$F$7:$CE$7,ZAŁ7b!$F12:$AD12)+SUMIF(ZAŁ8b!$F$3:$AD$3,ZAŁ9!$F$7:$CE$7,ZAŁ8b!$F12:$AD12)</f>
        <v>0</v>
      </c>
      <c r="BM29" s="287">
        <f>SUMIF(ZAŁ7b!$F$7:$AD$7,ZAŁ9!$F$7:$CE$7,ZAŁ7b!$F12:$AD12)+SUMIF(ZAŁ8b!$F$3:$AD$3,ZAŁ9!$F$7:$CE$7,ZAŁ8b!$F12:$AD12)</f>
        <v>0</v>
      </c>
      <c r="BN29" s="287">
        <f>SUMIF(ZAŁ7b!$F$7:$AD$7,ZAŁ9!$F$7:$CE$7,ZAŁ7b!$F12:$AD12)+SUMIF(ZAŁ8b!$F$3:$AD$3,ZAŁ9!$F$7:$CE$7,ZAŁ8b!$F12:$AD12)</f>
        <v>0</v>
      </c>
      <c r="BO29" s="287">
        <f>SUMIF(ZAŁ7b!$F$7:$AD$7,ZAŁ9!$F$7:$CE$7,ZAŁ7b!$F12:$AD12)+SUMIF(ZAŁ8b!$F$3:$AD$3,ZAŁ9!$F$7:$CE$7,ZAŁ8b!$F12:$AD12)</f>
        <v>0</v>
      </c>
      <c r="BP29" s="287">
        <f>SUMIF(ZAŁ7b!$F$7:$AD$7,ZAŁ9!$F$7:$CE$7,ZAŁ7b!$F12:$AD12)+SUMIF(ZAŁ8b!$F$3:$AD$3,ZAŁ9!$F$7:$CE$7,ZAŁ8b!$F12:$AD12)</f>
        <v>0</v>
      </c>
      <c r="BQ29" s="287">
        <f>SUMIF(ZAŁ7b!$F$7:$AD$7,ZAŁ9!$F$7:$CE$7,ZAŁ7b!$F12:$AD12)+SUMIF(ZAŁ8b!$F$3:$AD$3,ZAŁ9!$F$7:$CE$7,ZAŁ8b!$F12:$AD12)</f>
        <v>0</v>
      </c>
      <c r="BR29" s="287">
        <f>SUMIF(ZAŁ7b!$F$7:$AD$7,ZAŁ9!$F$7:$CE$7,ZAŁ7b!$F12:$AD12)+SUMIF(ZAŁ8b!$F$3:$AD$3,ZAŁ9!$F$7:$CE$7,ZAŁ8b!$F12:$AD12)</f>
        <v>0</v>
      </c>
      <c r="BS29" s="287">
        <f>SUMIF(ZAŁ7b!$F$7:$AD$7,ZAŁ9!$F$7:$CE$7,ZAŁ7b!$F12:$AD12)+SUMIF(ZAŁ8b!$F$3:$AD$3,ZAŁ9!$F$7:$CE$7,ZAŁ8b!$F12:$AD12)</f>
        <v>0</v>
      </c>
      <c r="BT29" s="731">
        <f>SUMIF(ZAŁ7b!$F$7:$AD$7,ZAŁ9!$F$7:$CE$7,ZAŁ7b!$F12:$AD12)+SUMIF(ZAŁ8b!$F$3:$AD$3,ZAŁ9!$F$7:$CE$7,ZAŁ8b!$F12:$AD12)</f>
        <v>0</v>
      </c>
      <c r="BU29" s="287">
        <f>SUMIF(ZAŁ7b!$F$7:$AD$7,ZAŁ9!$F$7:$CE$7,ZAŁ7b!$F12:$AD12)+SUMIF(ZAŁ8b!$F$3:$AD$3,ZAŁ9!$F$7:$CE$7,ZAŁ8b!$F12:$AD12)</f>
        <v>0</v>
      </c>
      <c r="BV29" s="287">
        <f>SUMIF(ZAŁ7b!$F$7:$AD$7,ZAŁ9!$F$7:$CE$7,ZAŁ7b!$F12:$AD12)+SUMIF(ZAŁ8b!$F$3:$AD$3,ZAŁ9!$F$7:$CE$7,ZAŁ8b!$F12:$AD12)</f>
        <v>0</v>
      </c>
      <c r="BW29" s="287">
        <f>SUMIF(ZAŁ7b!$F$7:$AD$7,ZAŁ9!$F$7:$CE$7,ZAŁ7b!$F12:$AD12)+SUMIF(ZAŁ8b!$F$3:$AD$3,ZAŁ9!$F$7:$CE$7,ZAŁ8b!$F12:$AD12)</f>
        <v>0</v>
      </c>
      <c r="BX29" s="287">
        <f>SUMIF(ZAŁ7b!$F$7:$AD$7,ZAŁ9!$F$7:$CE$7,ZAŁ7b!$F12:$AD12)+SUMIF(ZAŁ8b!$F$3:$AD$3,ZAŁ9!$F$7:$CE$7,ZAŁ8b!$F12:$AD12)</f>
        <v>0</v>
      </c>
      <c r="BY29" s="287">
        <f>SUMIF(ZAŁ7b!$F$7:$AD$7,ZAŁ9!$F$7:$CE$7,ZAŁ7b!$F12:$AD12)+SUMIF(ZAŁ8b!$F$3:$AD$3,ZAŁ9!$F$7:$CE$7,ZAŁ8b!$F12:$AD12)</f>
        <v>0</v>
      </c>
      <c r="BZ29" s="287">
        <f>SUMIF(ZAŁ7b!$F$7:$AD$7,ZAŁ9!$F$7:$CE$7,ZAŁ7b!$F12:$AD12)+SUMIF(ZAŁ8b!$F$3:$AD$3,ZAŁ9!$F$7:$CE$7,ZAŁ8b!$F12:$AD12)</f>
        <v>0</v>
      </c>
      <c r="CA29" s="287">
        <f>SUMIF(ZAŁ7b!$F$7:$AD$7,ZAŁ9!$F$7:$CE$7,ZAŁ7b!$F12:$AD12)+SUMIF(ZAŁ8b!$F$3:$AD$3,ZAŁ9!$F$7:$CE$7,ZAŁ8b!$F12:$AD12)</f>
        <v>0</v>
      </c>
      <c r="CB29" s="287">
        <f>SUMIF(ZAŁ7b!$F$7:$AD$7,ZAŁ9!$F$7:$CE$7,ZAŁ7b!$F12:$AD12)+SUMIF(ZAŁ8b!$F$3:$AD$3,ZAŁ9!$F$7:$CE$7,ZAŁ8b!$F12:$AD12)</f>
        <v>0</v>
      </c>
      <c r="CC29" s="287">
        <f>SUMIF(ZAŁ7b!$F$7:$AD$7,ZAŁ9!$F$7:$CE$7,ZAŁ7b!$F12:$AD12)+SUMIF(ZAŁ8b!$F$3:$AD$3,ZAŁ9!$F$7:$CE$7,ZAŁ8b!$F12:$AD12)</f>
        <v>0</v>
      </c>
      <c r="CD29" s="287">
        <f>SUMIF(ZAŁ7b!$F$7:$AD$7,ZAŁ9!$F$7:$CE$7,ZAŁ7b!$F12:$AD12)+SUMIF(ZAŁ8b!$F$3:$AD$3,ZAŁ9!$F$7:$CE$7,ZAŁ8b!$F12:$AD12)</f>
        <v>0</v>
      </c>
      <c r="CE29" s="287">
        <f>SUMIF(ZAŁ7b!$F$7:$AD$7,ZAŁ9!$F$7:$CE$7,ZAŁ7b!$F12:$AD12)+SUMIF(ZAŁ8b!$F$3:$AD$3,ZAŁ9!$F$7:$CE$7,ZAŁ8b!$F12:$AD12)</f>
        <v>0</v>
      </c>
      <c r="CF29" s="287"/>
      <c r="CG29" s="287"/>
      <c r="CH29" s="287"/>
      <c r="CI29" s="287"/>
      <c r="CJ29" s="287"/>
      <c r="CK29" s="287"/>
      <c r="CL29" s="287"/>
      <c r="CM29" s="287"/>
      <c r="CN29" s="287"/>
      <c r="CO29" s="287"/>
      <c r="CP29" s="287"/>
      <c r="CQ29" s="287"/>
      <c r="CR29" s="287"/>
      <c r="CS29" s="287"/>
      <c r="CT29" s="287"/>
      <c r="CU29" s="287"/>
      <c r="CV29" s="287"/>
      <c r="CW29" s="287"/>
      <c r="CX29" s="287"/>
      <c r="CY29" s="287"/>
      <c r="CZ29" s="287"/>
      <c r="DA29" s="287"/>
      <c r="DB29" s="287"/>
      <c r="DC29" s="287"/>
      <c r="DD29" s="287"/>
      <c r="DE29" s="287"/>
      <c r="DF29" s="287"/>
      <c r="DG29" s="287"/>
      <c r="DH29" s="287"/>
      <c r="DI29" s="287"/>
      <c r="DJ29" s="287"/>
      <c r="DK29" s="287"/>
      <c r="DL29" s="287"/>
      <c r="DM29" s="287"/>
      <c r="DN29" s="287"/>
      <c r="DO29" s="287"/>
      <c r="DP29" s="287"/>
      <c r="DQ29" s="287"/>
      <c r="DR29" s="287"/>
      <c r="DS29" s="287"/>
      <c r="DT29" s="287"/>
      <c r="DU29" s="287"/>
      <c r="DV29" s="287"/>
      <c r="DW29" s="287"/>
      <c r="DX29" s="287"/>
      <c r="DY29" s="287"/>
      <c r="DZ29" s="287"/>
      <c r="EA29" s="287"/>
      <c r="EB29" s="287"/>
      <c r="EC29" s="287"/>
      <c r="ED29" s="287"/>
      <c r="EE29" s="287"/>
      <c r="EF29" s="287"/>
      <c r="EG29" s="287"/>
      <c r="EH29" s="287"/>
      <c r="EI29" s="287"/>
      <c r="EJ29" s="287"/>
      <c r="EK29" s="287"/>
      <c r="EL29" s="287"/>
      <c r="EM29" s="287"/>
      <c r="EN29" s="287"/>
      <c r="EO29" s="287"/>
      <c r="EP29" s="287"/>
      <c r="EQ29" s="287"/>
      <c r="ER29" s="287"/>
      <c r="ES29" s="287"/>
      <c r="ET29" s="287"/>
      <c r="EU29" s="287"/>
      <c r="EV29" s="287"/>
      <c r="EW29" s="287"/>
      <c r="EX29" s="287"/>
      <c r="EY29" s="287"/>
      <c r="EZ29" s="287"/>
      <c r="FA29" s="287"/>
      <c r="FB29" s="287"/>
      <c r="FC29" s="287"/>
      <c r="FD29" s="287"/>
      <c r="FE29" s="287"/>
      <c r="FF29" s="287"/>
      <c r="FG29" s="287"/>
      <c r="FH29" s="287"/>
      <c r="FI29" s="287"/>
      <c r="FJ29" s="287"/>
      <c r="FK29" s="287"/>
      <c r="FL29" s="287"/>
      <c r="FM29" s="287"/>
      <c r="FN29" s="287"/>
      <c r="FO29" s="287"/>
      <c r="FP29" s="287"/>
      <c r="FQ29" s="287"/>
      <c r="FR29" s="287"/>
      <c r="FS29" s="287"/>
      <c r="FT29" s="287"/>
      <c r="FU29" s="287"/>
      <c r="FV29" s="287"/>
      <c r="FW29" s="287"/>
    </row>
    <row r="30" spans="1:179" ht="18" x14ac:dyDescent="0.25">
      <c r="B30" s="732"/>
      <c r="C30" s="343" t="s">
        <v>512</v>
      </c>
      <c r="D30" s="432">
        <f t="shared" si="76"/>
        <v>0</v>
      </c>
      <c r="E30" s="344"/>
      <c r="F30" s="339">
        <f>SUM(F28:F29)</f>
        <v>0</v>
      </c>
      <c r="G30" s="339">
        <f t="shared" ref="G30:BR30" si="77">SUM(G28:G29)</f>
        <v>0</v>
      </c>
      <c r="H30" s="339">
        <f t="shared" si="77"/>
        <v>0</v>
      </c>
      <c r="I30" s="339">
        <f t="shared" si="77"/>
        <v>0</v>
      </c>
      <c r="J30" s="339">
        <f t="shared" si="77"/>
        <v>0</v>
      </c>
      <c r="K30" s="339">
        <f t="shared" si="77"/>
        <v>0</v>
      </c>
      <c r="L30" s="339">
        <f t="shared" si="77"/>
        <v>0</v>
      </c>
      <c r="M30" s="339">
        <f t="shared" si="77"/>
        <v>0</v>
      </c>
      <c r="N30" s="339">
        <f t="shared" si="77"/>
        <v>0</v>
      </c>
      <c r="O30" s="339">
        <f t="shared" si="77"/>
        <v>0</v>
      </c>
      <c r="P30" s="339">
        <f t="shared" si="77"/>
        <v>0</v>
      </c>
      <c r="Q30" s="339">
        <f t="shared" si="77"/>
        <v>0</v>
      </c>
      <c r="R30" s="339">
        <f t="shared" si="77"/>
        <v>0</v>
      </c>
      <c r="S30" s="339">
        <f t="shared" si="77"/>
        <v>0</v>
      </c>
      <c r="T30" s="339">
        <f t="shared" si="77"/>
        <v>0</v>
      </c>
      <c r="U30" s="339">
        <f t="shared" si="77"/>
        <v>0</v>
      </c>
      <c r="V30" s="339">
        <f t="shared" si="77"/>
        <v>0</v>
      </c>
      <c r="W30" s="339">
        <f t="shared" si="77"/>
        <v>0</v>
      </c>
      <c r="X30" s="339">
        <f t="shared" si="77"/>
        <v>0</v>
      </c>
      <c r="Y30" s="339">
        <f t="shared" si="77"/>
        <v>0</v>
      </c>
      <c r="Z30" s="339">
        <f t="shared" si="77"/>
        <v>0</v>
      </c>
      <c r="AA30" s="339">
        <f t="shared" si="77"/>
        <v>0</v>
      </c>
      <c r="AB30" s="339">
        <f t="shared" si="77"/>
        <v>0</v>
      </c>
      <c r="AC30" s="339">
        <f t="shared" si="77"/>
        <v>0</v>
      </c>
      <c r="AD30" s="339">
        <f t="shared" si="77"/>
        <v>0</v>
      </c>
      <c r="AE30" s="339">
        <f t="shared" si="77"/>
        <v>0</v>
      </c>
      <c r="AF30" s="339">
        <f t="shared" si="77"/>
        <v>0</v>
      </c>
      <c r="AG30" s="339">
        <f t="shared" si="77"/>
        <v>0</v>
      </c>
      <c r="AH30" s="339">
        <f t="shared" si="77"/>
        <v>0</v>
      </c>
      <c r="AI30" s="339">
        <f t="shared" si="77"/>
        <v>0</v>
      </c>
      <c r="AJ30" s="339">
        <f t="shared" si="77"/>
        <v>0</v>
      </c>
      <c r="AK30" s="339">
        <f t="shared" si="77"/>
        <v>0</v>
      </c>
      <c r="AL30" s="339">
        <f t="shared" si="77"/>
        <v>0</v>
      </c>
      <c r="AM30" s="339">
        <f t="shared" si="77"/>
        <v>0</v>
      </c>
      <c r="AN30" s="339">
        <f t="shared" si="77"/>
        <v>0</v>
      </c>
      <c r="AO30" s="339">
        <f t="shared" si="77"/>
        <v>0</v>
      </c>
      <c r="AP30" s="339">
        <f t="shared" si="77"/>
        <v>0</v>
      </c>
      <c r="AQ30" s="339">
        <f t="shared" si="77"/>
        <v>0</v>
      </c>
      <c r="AR30" s="339">
        <f t="shared" si="77"/>
        <v>0</v>
      </c>
      <c r="AS30" s="339">
        <f t="shared" si="77"/>
        <v>0</v>
      </c>
      <c r="AT30" s="339">
        <f t="shared" si="77"/>
        <v>0</v>
      </c>
      <c r="AU30" s="339">
        <f t="shared" si="77"/>
        <v>0</v>
      </c>
      <c r="AV30" s="339">
        <f t="shared" si="77"/>
        <v>0</v>
      </c>
      <c r="AW30" s="339">
        <f t="shared" si="77"/>
        <v>0</v>
      </c>
      <c r="AX30" s="339">
        <f t="shared" si="77"/>
        <v>0</v>
      </c>
      <c r="AY30" s="339">
        <f t="shared" si="77"/>
        <v>0</v>
      </c>
      <c r="AZ30" s="339">
        <f t="shared" si="77"/>
        <v>0</v>
      </c>
      <c r="BA30" s="339">
        <f t="shared" si="77"/>
        <v>0</v>
      </c>
      <c r="BB30" s="339">
        <f t="shared" si="77"/>
        <v>0</v>
      </c>
      <c r="BC30" s="339">
        <f t="shared" si="77"/>
        <v>0</v>
      </c>
      <c r="BD30" s="339">
        <f t="shared" si="77"/>
        <v>0</v>
      </c>
      <c r="BE30" s="339">
        <f t="shared" si="77"/>
        <v>0</v>
      </c>
      <c r="BF30" s="339">
        <f t="shared" si="77"/>
        <v>0</v>
      </c>
      <c r="BG30" s="339">
        <f t="shared" si="77"/>
        <v>0</v>
      </c>
      <c r="BH30" s="339">
        <f t="shared" si="77"/>
        <v>0</v>
      </c>
      <c r="BI30" s="339">
        <f t="shared" si="77"/>
        <v>0</v>
      </c>
      <c r="BJ30" s="339">
        <f t="shared" si="77"/>
        <v>0</v>
      </c>
      <c r="BK30" s="339">
        <f t="shared" si="77"/>
        <v>0</v>
      </c>
      <c r="BL30" s="339">
        <f t="shared" si="77"/>
        <v>0</v>
      </c>
      <c r="BM30" s="339">
        <f t="shared" si="77"/>
        <v>0</v>
      </c>
      <c r="BN30" s="339">
        <f t="shared" si="77"/>
        <v>0</v>
      </c>
      <c r="BO30" s="339">
        <f t="shared" si="77"/>
        <v>0</v>
      </c>
      <c r="BP30" s="339">
        <f t="shared" si="77"/>
        <v>0</v>
      </c>
      <c r="BQ30" s="339">
        <f t="shared" si="77"/>
        <v>0</v>
      </c>
      <c r="BR30" s="339">
        <f t="shared" si="77"/>
        <v>0</v>
      </c>
      <c r="BS30" s="339">
        <f t="shared" ref="BS30:CE30" si="78">SUM(BS28:BS29)</f>
        <v>0</v>
      </c>
      <c r="BT30" s="733">
        <f t="shared" si="78"/>
        <v>0</v>
      </c>
      <c r="BU30" s="339">
        <f t="shared" si="78"/>
        <v>0</v>
      </c>
      <c r="BV30" s="339">
        <f t="shared" si="78"/>
        <v>0</v>
      </c>
      <c r="BW30" s="339">
        <f t="shared" si="78"/>
        <v>0</v>
      </c>
      <c r="BX30" s="339">
        <f t="shared" si="78"/>
        <v>0</v>
      </c>
      <c r="BY30" s="339">
        <f t="shared" si="78"/>
        <v>0</v>
      </c>
      <c r="BZ30" s="339">
        <f t="shared" si="78"/>
        <v>0</v>
      </c>
      <c r="CA30" s="339">
        <f t="shared" si="78"/>
        <v>0</v>
      </c>
      <c r="CB30" s="339">
        <f t="shared" si="78"/>
        <v>0</v>
      </c>
      <c r="CC30" s="339">
        <f t="shared" si="78"/>
        <v>0</v>
      </c>
      <c r="CD30" s="339">
        <f t="shared" si="78"/>
        <v>0</v>
      </c>
      <c r="CE30" s="339">
        <f t="shared" si="78"/>
        <v>0</v>
      </c>
    </row>
    <row r="31" spans="1:179" x14ac:dyDescent="0.25">
      <c r="B31" s="738"/>
      <c r="C31" s="292"/>
      <c r="D31" s="431"/>
      <c r="E31" s="283"/>
      <c r="F31" s="283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739"/>
      <c r="U31" s="739"/>
      <c r="V31" s="739"/>
      <c r="W31" s="739"/>
      <c r="X31" s="739"/>
      <c r="Y31" s="739"/>
      <c r="Z31" s="739"/>
      <c r="AA31" s="739"/>
      <c r="AB31" s="739"/>
      <c r="AC31" s="739"/>
      <c r="AD31" s="739"/>
      <c r="AE31" s="739"/>
      <c r="AF31" s="739"/>
      <c r="AG31" s="739"/>
      <c r="AH31" s="739"/>
      <c r="AI31" s="739"/>
      <c r="AJ31" s="739"/>
      <c r="AK31" s="739"/>
      <c r="AL31" s="739"/>
      <c r="AM31" s="739"/>
      <c r="AN31" s="739"/>
      <c r="AO31" s="739"/>
      <c r="AP31" s="739"/>
      <c r="AQ31" s="739"/>
      <c r="AR31" s="739"/>
      <c r="AS31" s="739"/>
      <c r="AT31" s="739"/>
      <c r="AU31" s="739"/>
      <c r="AV31" s="739"/>
      <c r="AW31" s="739"/>
      <c r="AX31" s="739"/>
      <c r="AY31" s="739"/>
      <c r="AZ31" s="739"/>
      <c r="BA31" s="739"/>
      <c r="BB31" s="739"/>
      <c r="BC31" s="739"/>
      <c r="BD31" s="739"/>
      <c r="BE31" s="739"/>
      <c r="BF31" s="739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740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</row>
    <row r="32" spans="1:179" ht="18" x14ac:dyDescent="0.25">
      <c r="B32" s="728">
        <v>3</v>
      </c>
      <c r="C32" s="335" t="s">
        <v>513</v>
      </c>
      <c r="D32" s="433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330"/>
      <c r="AY32" s="330"/>
      <c r="AZ32" s="330"/>
      <c r="BA32" s="330"/>
      <c r="BB32" s="330"/>
      <c r="BC32" s="330"/>
      <c r="BD32" s="330"/>
      <c r="BE32" s="330"/>
      <c r="BF32" s="330"/>
      <c r="BG32" s="345"/>
      <c r="BH32" s="345"/>
      <c r="BI32" s="345"/>
      <c r="BJ32" s="345"/>
      <c r="BK32" s="345"/>
      <c r="BL32" s="345"/>
      <c r="BM32" s="345"/>
      <c r="BN32" s="345"/>
      <c r="BO32" s="345"/>
      <c r="BP32" s="345"/>
      <c r="BQ32" s="345"/>
      <c r="BR32" s="345"/>
      <c r="BS32" s="345"/>
      <c r="BT32" s="741"/>
      <c r="BU32" s="345"/>
      <c r="BV32" s="345"/>
      <c r="BW32" s="345"/>
      <c r="BX32" s="345"/>
      <c r="BY32" s="345"/>
      <c r="BZ32" s="345"/>
      <c r="CA32" s="345"/>
      <c r="CB32" s="345"/>
      <c r="CC32" s="345"/>
      <c r="CD32" s="345"/>
      <c r="CE32" s="345"/>
    </row>
    <row r="33" spans="2:83" ht="18" x14ac:dyDescent="0.25">
      <c r="B33" s="730" t="s">
        <v>100</v>
      </c>
      <c r="C33" s="492" t="s">
        <v>514</v>
      </c>
      <c r="D33" s="427">
        <f>ZAŁ16!C8+ZAŁ16!C14</f>
        <v>0</v>
      </c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258"/>
      <c r="BF33" s="258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47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</row>
    <row r="34" spans="2:83" ht="18" x14ac:dyDescent="0.25">
      <c r="B34" s="742"/>
      <c r="C34" s="500" t="s">
        <v>536</v>
      </c>
      <c r="D34" s="432">
        <f t="shared" ref="D34" si="79">SUM(F34:CE34)</f>
        <v>0</v>
      </c>
      <c r="E34" s="346"/>
      <c r="F34" s="339">
        <f t="shared" ref="F34:AK34" si="80">IF(OR(F8="ND",F8="budowa"),0,$D33*F11)</f>
        <v>0</v>
      </c>
      <c r="G34" s="339">
        <f t="shared" si="80"/>
        <v>0</v>
      </c>
      <c r="H34" s="339">
        <f t="shared" si="80"/>
        <v>0</v>
      </c>
      <c r="I34" s="339">
        <f t="shared" si="80"/>
        <v>0</v>
      </c>
      <c r="J34" s="339">
        <f t="shared" si="80"/>
        <v>0</v>
      </c>
      <c r="K34" s="339">
        <f t="shared" si="80"/>
        <v>0</v>
      </c>
      <c r="L34" s="339">
        <f t="shared" si="80"/>
        <v>0</v>
      </c>
      <c r="M34" s="339">
        <f t="shared" si="80"/>
        <v>0</v>
      </c>
      <c r="N34" s="339">
        <f t="shared" si="80"/>
        <v>0</v>
      </c>
      <c r="O34" s="339">
        <f t="shared" si="80"/>
        <v>0</v>
      </c>
      <c r="P34" s="339">
        <f t="shared" si="80"/>
        <v>0</v>
      </c>
      <c r="Q34" s="339">
        <f t="shared" si="80"/>
        <v>0</v>
      </c>
      <c r="R34" s="339">
        <f t="shared" si="80"/>
        <v>0</v>
      </c>
      <c r="S34" s="339">
        <f t="shared" si="80"/>
        <v>0</v>
      </c>
      <c r="T34" s="339">
        <f t="shared" si="80"/>
        <v>0</v>
      </c>
      <c r="U34" s="339">
        <f t="shared" si="80"/>
        <v>0</v>
      </c>
      <c r="V34" s="339">
        <f t="shared" si="80"/>
        <v>0</v>
      </c>
      <c r="W34" s="339">
        <f t="shared" si="80"/>
        <v>0</v>
      </c>
      <c r="X34" s="339">
        <f t="shared" si="80"/>
        <v>0</v>
      </c>
      <c r="Y34" s="339">
        <f t="shared" si="80"/>
        <v>0</v>
      </c>
      <c r="Z34" s="339">
        <f t="shared" si="80"/>
        <v>0</v>
      </c>
      <c r="AA34" s="339">
        <f t="shared" si="80"/>
        <v>0</v>
      </c>
      <c r="AB34" s="339">
        <f t="shared" si="80"/>
        <v>0</v>
      </c>
      <c r="AC34" s="339">
        <f t="shared" si="80"/>
        <v>0</v>
      </c>
      <c r="AD34" s="339">
        <f t="shared" si="80"/>
        <v>0</v>
      </c>
      <c r="AE34" s="339">
        <f t="shared" si="80"/>
        <v>0</v>
      </c>
      <c r="AF34" s="339">
        <f t="shared" si="80"/>
        <v>0</v>
      </c>
      <c r="AG34" s="339">
        <f t="shared" si="80"/>
        <v>0</v>
      </c>
      <c r="AH34" s="339">
        <f t="shared" si="80"/>
        <v>0</v>
      </c>
      <c r="AI34" s="339">
        <f t="shared" si="80"/>
        <v>0</v>
      </c>
      <c r="AJ34" s="339">
        <f t="shared" si="80"/>
        <v>0</v>
      </c>
      <c r="AK34" s="339">
        <f t="shared" si="80"/>
        <v>0</v>
      </c>
      <c r="AL34" s="339">
        <f t="shared" ref="AL34:BQ34" si="81">IF(OR(AL8="ND",AL8="budowa"),0,$D33*AL11)</f>
        <v>0</v>
      </c>
      <c r="AM34" s="339">
        <f t="shared" si="81"/>
        <v>0</v>
      </c>
      <c r="AN34" s="339">
        <f t="shared" si="81"/>
        <v>0</v>
      </c>
      <c r="AO34" s="339">
        <f t="shared" si="81"/>
        <v>0</v>
      </c>
      <c r="AP34" s="339">
        <f t="shared" si="81"/>
        <v>0</v>
      </c>
      <c r="AQ34" s="339">
        <f t="shared" si="81"/>
        <v>0</v>
      </c>
      <c r="AR34" s="339">
        <f t="shared" si="81"/>
        <v>0</v>
      </c>
      <c r="AS34" s="339">
        <f t="shared" si="81"/>
        <v>0</v>
      </c>
      <c r="AT34" s="339">
        <f t="shared" si="81"/>
        <v>0</v>
      </c>
      <c r="AU34" s="339">
        <f t="shared" si="81"/>
        <v>0</v>
      </c>
      <c r="AV34" s="339">
        <f t="shared" si="81"/>
        <v>0</v>
      </c>
      <c r="AW34" s="339">
        <f t="shared" si="81"/>
        <v>0</v>
      </c>
      <c r="AX34" s="339">
        <f t="shared" si="81"/>
        <v>0</v>
      </c>
      <c r="AY34" s="339">
        <f t="shared" si="81"/>
        <v>0</v>
      </c>
      <c r="AZ34" s="339">
        <f t="shared" si="81"/>
        <v>0</v>
      </c>
      <c r="BA34" s="339">
        <f t="shared" si="81"/>
        <v>0</v>
      </c>
      <c r="BB34" s="339">
        <f t="shared" si="81"/>
        <v>0</v>
      </c>
      <c r="BC34" s="339">
        <f t="shared" si="81"/>
        <v>0</v>
      </c>
      <c r="BD34" s="339">
        <f t="shared" si="81"/>
        <v>0</v>
      </c>
      <c r="BE34" s="339">
        <f t="shared" si="81"/>
        <v>0</v>
      </c>
      <c r="BF34" s="339">
        <f t="shared" si="81"/>
        <v>0</v>
      </c>
      <c r="BG34" s="339">
        <f t="shared" si="81"/>
        <v>0</v>
      </c>
      <c r="BH34" s="339">
        <f t="shared" si="81"/>
        <v>0</v>
      </c>
      <c r="BI34" s="339">
        <f t="shared" si="81"/>
        <v>0</v>
      </c>
      <c r="BJ34" s="339">
        <f t="shared" si="81"/>
        <v>0</v>
      </c>
      <c r="BK34" s="339">
        <f t="shared" si="81"/>
        <v>0</v>
      </c>
      <c r="BL34" s="339">
        <f t="shared" si="81"/>
        <v>0</v>
      </c>
      <c r="BM34" s="339">
        <f t="shared" si="81"/>
        <v>0</v>
      </c>
      <c r="BN34" s="339">
        <f t="shared" si="81"/>
        <v>0</v>
      </c>
      <c r="BO34" s="339">
        <f t="shared" si="81"/>
        <v>0</v>
      </c>
      <c r="BP34" s="339">
        <f t="shared" si="81"/>
        <v>0</v>
      </c>
      <c r="BQ34" s="339">
        <f t="shared" si="81"/>
        <v>0</v>
      </c>
      <c r="BR34" s="339">
        <f t="shared" ref="BR34:CE34" si="82">IF(OR(BR8="ND",BR8="budowa"),0,$D33*BR11)</f>
        <v>0</v>
      </c>
      <c r="BS34" s="339">
        <f t="shared" si="82"/>
        <v>0</v>
      </c>
      <c r="BT34" s="733">
        <f t="shared" si="82"/>
        <v>0</v>
      </c>
      <c r="BU34" s="339">
        <f t="shared" si="82"/>
        <v>0</v>
      </c>
      <c r="BV34" s="339">
        <f t="shared" si="82"/>
        <v>0</v>
      </c>
      <c r="BW34" s="339">
        <f t="shared" si="82"/>
        <v>0</v>
      </c>
      <c r="BX34" s="339">
        <f t="shared" si="82"/>
        <v>0</v>
      </c>
      <c r="BY34" s="339">
        <f t="shared" si="82"/>
        <v>0</v>
      </c>
      <c r="BZ34" s="339">
        <f t="shared" si="82"/>
        <v>0</v>
      </c>
      <c r="CA34" s="339">
        <f t="shared" si="82"/>
        <v>0</v>
      </c>
      <c r="CB34" s="339">
        <f t="shared" si="82"/>
        <v>0</v>
      </c>
      <c r="CC34" s="339">
        <f t="shared" si="82"/>
        <v>0</v>
      </c>
      <c r="CD34" s="339">
        <f t="shared" si="82"/>
        <v>0</v>
      </c>
      <c r="CE34" s="339">
        <f t="shared" si="82"/>
        <v>0</v>
      </c>
    </row>
    <row r="35" spans="2:83" ht="15.75" thickBot="1" x14ac:dyDescent="0.3">
      <c r="B35" s="738"/>
      <c r="C35" s="59"/>
      <c r="D35" s="431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47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</row>
    <row r="36" spans="2:83" ht="33.75" thickBot="1" x14ac:dyDescent="0.3">
      <c r="B36" s="743"/>
      <c r="C36" s="501" t="s">
        <v>537</v>
      </c>
      <c r="D36" s="434">
        <f>SUM(F36:CE36)</f>
        <v>0</v>
      </c>
      <c r="E36" s="284"/>
      <c r="F36" s="347">
        <f t="shared" ref="F36:AK36" si="83">IF(F8="eksploatacja",F34+F23+F30,0)</f>
        <v>0</v>
      </c>
      <c r="G36" s="347">
        <f t="shared" si="83"/>
        <v>0</v>
      </c>
      <c r="H36" s="347">
        <f t="shared" si="83"/>
        <v>0</v>
      </c>
      <c r="I36" s="347">
        <f t="shared" si="83"/>
        <v>0</v>
      </c>
      <c r="J36" s="347">
        <f t="shared" si="83"/>
        <v>0</v>
      </c>
      <c r="K36" s="347">
        <f t="shared" si="83"/>
        <v>0</v>
      </c>
      <c r="L36" s="347">
        <f t="shared" si="83"/>
        <v>0</v>
      </c>
      <c r="M36" s="347">
        <f t="shared" si="83"/>
        <v>0</v>
      </c>
      <c r="N36" s="347">
        <f t="shared" si="83"/>
        <v>0</v>
      </c>
      <c r="O36" s="347">
        <f t="shared" si="83"/>
        <v>0</v>
      </c>
      <c r="P36" s="347">
        <f t="shared" si="83"/>
        <v>0</v>
      </c>
      <c r="Q36" s="347">
        <f t="shared" si="83"/>
        <v>0</v>
      </c>
      <c r="R36" s="347">
        <f t="shared" si="83"/>
        <v>0</v>
      </c>
      <c r="S36" s="347">
        <f t="shared" si="83"/>
        <v>0</v>
      </c>
      <c r="T36" s="347">
        <f t="shared" si="83"/>
        <v>0</v>
      </c>
      <c r="U36" s="347">
        <f t="shared" si="83"/>
        <v>0</v>
      </c>
      <c r="V36" s="347">
        <f t="shared" si="83"/>
        <v>0</v>
      </c>
      <c r="W36" s="347">
        <f t="shared" si="83"/>
        <v>0</v>
      </c>
      <c r="X36" s="347">
        <f t="shared" si="83"/>
        <v>0</v>
      </c>
      <c r="Y36" s="347">
        <f t="shared" si="83"/>
        <v>0</v>
      </c>
      <c r="Z36" s="347">
        <f t="shared" si="83"/>
        <v>0</v>
      </c>
      <c r="AA36" s="347">
        <f t="shared" si="83"/>
        <v>0</v>
      </c>
      <c r="AB36" s="347">
        <f t="shared" si="83"/>
        <v>0</v>
      </c>
      <c r="AC36" s="347">
        <f t="shared" si="83"/>
        <v>0</v>
      </c>
      <c r="AD36" s="347">
        <f t="shared" si="83"/>
        <v>0</v>
      </c>
      <c r="AE36" s="347">
        <f t="shared" si="83"/>
        <v>0</v>
      </c>
      <c r="AF36" s="347">
        <f t="shared" si="83"/>
        <v>0</v>
      </c>
      <c r="AG36" s="347">
        <f t="shared" si="83"/>
        <v>0</v>
      </c>
      <c r="AH36" s="347">
        <f t="shared" si="83"/>
        <v>0</v>
      </c>
      <c r="AI36" s="347">
        <f t="shared" si="83"/>
        <v>0</v>
      </c>
      <c r="AJ36" s="347">
        <f t="shared" si="83"/>
        <v>0</v>
      </c>
      <c r="AK36" s="347">
        <f t="shared" si="83"/>
        <v>0</v>
      </c>
      <c r="AL36" s="347">
        <f t="shared" ref="AL36:BQ36" si="84">IF(AL8="eksploatacja",AL34+AL23+AL30,0)</f>
        <v>0</v>
      </c>
      <c r="AM36" s="347">
        <f t="shared" si="84"/>
        <v>0</v>
      </c>
      <c r="AN36" s="347">
        <f t="shared" si="84"/>
        <v>0</v>
      </c>
      <c r="AO36" s="347">
        <f t="shared" si="84"/>
        <v>0</v>
      </c>
      <c r="AP36" s="347">
        <f t="shared" si="84"/>
        <v>0</v>
      </c>
      <c r="AQ36" s="347">
        <f t="shared" si="84"/>
        <v>0</v>
      </c>
      <c r="AR36" s="347">
        <f t="shared" si="84"/>
        <v>0</v>
      </c>
      <c r="AS36" s="347">
        <f t="shared" si="84"/>
        <v>0</v>
      </c>
      <c r="AT36" s="347">
        <f t="shared" si="84"/>
        <v>0</v>
      </c>
      <c r="AU36" s="347">
        <f t="shared" si="84"/>
        <v>0</v>
      </c>
      <c r="AV36" s="347">
        <f t="shared" si="84"/>
        <v>0</v>
      </c>
      <c r="AW36" s="347">
        <f t="shared" si="84"/>
        <v>0</v>
      </c>
      <c r="AX36" s="347">
        <f t="shared" si="84"/>
        <v>0</v>
      </c>
      <c r="AY36" s="347">
        <f t="shared" si="84"/>
        <v>0</v>
      </c>
      <c r="AZ36" s="347">
        <f t="shared" si="84"/>
        <v>0</v>
      </c>
      <c r="BA36" s="347">
        <f t="shared" si="84"/>
        <v>0</v>
      </c>
      <c r="BB36" s="347">
        <f t="shared" si="84"/>
        <v>0</v>
      </c>
      <c r="BC36" s="347">
        <f t="shared" si="84"/>
        <v>0</v>
      </c>
      <c r="BD36" s="347">
        <f t="shared" si="84"/>
        <v>0</v>
      </c>
      <c r="BE36" s="347">
        <f t="shared" si="84"/>
        <v>0</v>
      </c>
      <c r="BF36" s="347">
        <f t="shared" si="84"/>
        <v>0</v>
      </c>
      <c r="BG36" s="347">
        <f t="shared" si="84"/>
        <v>0</v>
      </c>
      <c r="BH36" s="347">
        <f t="shared" si="84"/>
        <v>0</v>
      </c>
      <c r="BI36" s="347">
        <f t="shared" si="84"/>
        <v>0</v>
      </c>
      <c r="BJ36" s="347">
        <f t="shared" si="84"/>
        <v>0</v>
      </c>
      <c r="BK36" s="347">
        <f t="shared" si="84"/>
        <v>0</v>
      </c>
      <c r="BL36" s="347">
        <f t="shared" si="84"/>
        <v>0</v>
      </c>
      <c r="BM36" s="347">
        <f t="shared" si="84"/>
        <v>0</v>
      </c>
      <c r="BN36" s="347">
        <f t="shared" si="84"/>
        <v>0</v>
      </c>
      <c r="BO36" s="347">
        <f t="shared" si="84"/>
        <v>0</v>
      </c>
      <c r="BP36" s="347">
        <f t="shared" si="84"/>
        <v>0</v>
      </c>
      <c r="BQ36" s="347">
        <f t="shared" si="84"/>
        <v>0</v>
      </c>
      <c r="BR36" s="347">
        <f t="shared" ref="BR36:CE36" si="85">IF(BR8="eksploatacja",BR34+BR23+BR30,0)</f>
        <v>0</v>
      </c>
      <c r="BS36" s="347">
        <f t="shared" si="85"/>
        <v>0</v>
      </c>
      <c r="BT36" s="744">
        <f t="shared" si="85"/>
        <v>0</v>
      </c>
      <c r="BU36" s="347">
        <f t="shared" si="85"/>
        <v>0</v>
      </c>
      <c r="BV36" s="347">
        <f t="shared" si="85"/>
        <v>0</v>
      </c>
      <c r="BW36" s="347">
        <f t="shared" si="85"/>
        <v>0</v>
      </c>
      <c r="BX36" s="347">
        <f t="shared" si="85"/>
        <v>0</v>
      </c>
      <c r="BY36" s="347">
        <f t="shared" si="85"/>
        <v>0</v>
      </c>
      <c r="BZ36" s="347">
        <f t="shared" si="85"/>
        <v>0</v>
      </c>
      <c r="CA36" s="347">
        <f t="shared" si="85"/>
        <v>0</v>
      </c>
      <c r="CB36" s="347">
        <f t="shared" si="85"/>
        <v>0</v>
      </c>
      <c r="CC36" s="347">
        <f t="shared" si="85"/>
        <v>0</v>
      </c>
      <c r="CD36" s="347">
        <f t="shared" si="85"/>
        <v>0</v>
      </c>
      <c r="CE36" s="347">
        <f t="shared" si="85"/>
        <v>0</v>
      </c>
    </row>
    <row r="37" spans="2:83" x14ac:dyDescent="0.25">
      <c r="B37" s="738"/>
      <c r="C37" s="282"/>
      <c r="D37" s="431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285"/>
      <c r="BH37" s="285"/>
      <c r="BI37" s="285"/>
      <c r="BJ37" s="285"/>
      <c r="BK37" s="285"/>
      <c r="BL37" s="285"/>
      <c r="BM37" s="285"/>
      <c r="BN37" s="285"/>
      <c r="BO37" s="285"/>
      <c r="BP37" s="285"/>
      <c r="BQ37" s="285"/>
      <c r="BR37" s="285"/>
      <c r="BS37" s="285"/>
      <c r="BT37" s="745"/>
      <c r="BU37" s="285"/>
      <c r="BV37" s="285"/>
      <c r="BW37" s="285"/>
      <c r="BX37" s="285"/>
      <c r="BY37" s="285"/>
      <c r="BZ37" s="285"/>
      <c r="CA37" s="285"/>
      <c r="CB37" s="285"/>
      <c r="CC37" s="285"/>
      <c r="CD37" s="285"/>
      <c r="CE37" s="285"/>
    </row>
    <row r="38" spans="2:83" x14ac:dyDescent="0.25">
      <c r="B38" s="738"/>
      <c r="C38" s="318" t="s">
        <v>259</v>
      </c>
      <c r="D38" s="435">
        <f t="shared" ref="D38:D43" si="86">SUM(F38:CE38)</f>
        <v>0</v>
      </c>
      <c r="E38" s="319"/>
      <c r="F38" s="320">
        <f>F36</f>
        <v>0</v>
      </c>
      <c r="G38" s="320">
        <f t="shared" ref="G38:BR38" si="87">G36</f>
        <v>0</v>
      </c>
      <c r="H38" s="320">
        <f t="shared" si="87"/>
        <v>0</v>
      </c>
      <c r="I38" s="320">
        <f t="shared" si="87"/>
        <v>0</v>
      </c>
      <c r="J38" s="320">
        <f t="shared" si="87"/>
        <v>0</v>
      </c>
      <c r="K38" s="320">
        <f t="shared" si="87"/>
        <v>0</v>
      </c>
      <c r="L38" s="320">
        <f t="shared" si="87"/>
        <v>0</v>
      </c>
      <c r="M38" s="320">
        <f t="shared" si="87"/>
        <v>0</v>
      </c>
      <c r="N38" s="320">
        <f t="shared" si="87"/>
        <v>0</v>
      </c>
      <c r="O38" s="320">
        <f t="shared" si="87"/>
        <v>0</v>
      </c>
      <c r="P38" s="320">
        <f t="shared" si="87"/>
        <v>0</v>
      </c>
      <c r="Q38" s="320">
        <f t="shared" si="87"/>
        <v>0</v>
      </c>
      <c r="R38" s="320">
        <f t="shared" si="87"/>
        <v>0</v>
      </c>
      <c r="S38" s="320">
        <f t="shared" si="87"/>
        <v>0</v>
      </c>
      <c r="T38" s="320">
        <f t="shared" si="87"/>
        <v>0</v>
      </c>
      <c r="U38" s="320">
        <f t="shared" si="87"/>
        <v>0</v>
      </c>
      <c r="V38" s="320">
        <f t="shared" si="87"/>
        <v>0</v>
      </c>
      <c r="W38" s="320">
        <f t="shared" si="87"/>
        <v>0</v>
      </c>
      <c r="X38" s="320">
        <f t="shared" si="87"/>
        <v>0</v>
      </c>
      <c r="Y38" s="320">
        <f t="shared" si="87"/>
        <v>0</v>
      </c>
      <c r="Z38" s="320">
        <f t="shared" si="87"/>
        <v>0</v>
      </c>
      <c r="AA38" s="320">
        <f t="shared" si="87"/>
        <v>0</v>
      </c>
      <c r="AB38" s="320">
        <f t="shared" si="87"/>
        <v>0</v>
      </c>
      <c r="AC38" s="320">
        <f t="shared" si="87"/>
        <v>0</v>
      </c>
      <c r="AD38" s="320">
        <f t="shared" si="87"/>
        <v>0</v>
      </c>
      <c r="AE38" s="320">
        <f t="shared" si="87"/>
        <v>0</v>
      </c>
      <c r="AF38" s="320">
        <f t="shared" si="87"/>
        <v>0</v>
      </c>
      <c r="AG38" s="320">
        <f t="shared" si="87"/>
        <v>0</v>
      </c>
      <c r="AH38" s="320">
        <f t="shared" si="87"/>
        <v>0</v>
      </c>
      <c r="AI38" s="320">
        <f t="shared" si="87"/>
        <v>0</v>
      </c>
      <c r="AJ38" s="320">
        <f t="shared" si="87"/>
        <v>0</v>
      </c>
      <c r="AK38" s="320">
        <f t="shared" si="87"/>
        <v>0</v>
      </c>
      <c r="AL38" s="320">
        <f t="shared" si="87"/>
        <v>0</v>
      </c>
      <c r="AM38" s="320">
        <f t="shared" si="87"/>
        <v>0</v>
      </c>
      <c r="AN38" s="320">
        <f t="shared" si="87"/>
        <v>0</v>
      </c>
      <c r="AO38" s="320">
        <f t="shared" si="87"/>
        <v>0</v>
      </c>
      <c r="AP38" s="320">
        <f t="shared" si="87"/>
        <v>0</v>
      </c>
      <c r="AQ38" s="320">
        <f t="shared" si="87"/>
        <v>0</v>
      </c>
      <c r="AR38" s="320">
        <f t="shared" si="87"/>
        <v>0</v>
      </c>
      <c r="AS38" s="320">
        <f t="shared" si="87"/>
        <v>0</v>
      </c>
      <c r="AT38" s="320">
        <f t="shared" si="87"/>
        <v>0</v>
      </c>
      <c r="AU38" s="320">
        <f t="shared" si="87"/>
        <v>0</v>
      </c>
      <c r="AV38" s="320">
        <f t="shared" si="87"/>
        <v>0</v>
      </c>
      <c r="AW38" s="320">
        <f t="shared" si="87"/>
        <v>0</v>
      </c>
      <c r="AX38" s="320">
        <f t="shared" si="87"/>
        <v>0</v>
      </c>
      <c r="AY38" s="320">
        <f t="shared" si="87"/>
        <v>0</v>
      </c>
      <c r="AZ38" s="320">
        <f t="shared" si="87"/>
        <v>0</v>
      </c>
      <c r="BA38" s="320">
        <f t="shared" si="87"/>
        <v>0</v>
      </c>
      <c r="BB38" s="320">
        <f t="shared" si="87"/>
        <v>0</v>
      </c>
      <c r="BC38" s="320">
        <f t="shared" si="87"/>
        <v>0</v>
      </c>
      <c r="BD38" s="320">
        <f t="shared" si="87"/>
        <v>0</v>
      </c>
      <c r="BE38" s="320">
        <f t="shared" si="87"/>
        <v>0</v>
      </c>
      <c r="BF38" s="320">
        <f t="shared" si="87"/>
        <v>0</v>
      </c>
      <c r="BG38" s="320">
        <f t="shared" si="87"/>
        <v>0</v>
      </c>
      <c r="BH38" s="320">
        <f t="shared" si="87"/>
        <v>0</v>
      </c>
      <c r="BI38" s="320">
        <f t="shared" si="87"/>
        <v>0</v>
      </c>
      <c r="BJ38" s="320">
        <f t="shared" si="87"/>
        <v>0</v>
      </c>
      <c r="BK38" s="320">
        <f t="shared" si="87"/>
        <v>0</v>
      </c>
      <c r="BL38" s="320">
        <f t="shared" si="87"/>
        <v>0</v>
      </c>
      <c r="BM38" s="320">
        <f t="shared" si="87"/>
        <v>0</v>
      </c>
      <c r="BN38" s="320">
        <f t="shared" si="87"/>
        <v>0</v>
      </c>
      <c r="BO38" s="320">
        <f t="shared" si="87"/>
        <v>0</v>
      </c>
      <c r="BP38" s="320">
        <f t="shared" si="87"/>
        <v>0</v>
      </c>
      <c r="BQ38" s="320">
        <f t="shared" si="87"/>
        <v>0</v>
      </c>
      <c r="BR38" s="320">
        <f t="shared" si="87"/>
        <v>0</v>
      </c>
      <c r="BS38" s="320">
        <f t="shared" ref="BS38:CE38" si="88">BS36</f>
        <v>0</v>
      </c>
      <c r="BT38" s="746">
        <f t="shared" si="88"/>
        <v>0</v>
      </c>
      <c r="BU38" s="320">
        <f t="shared" si="88"/>
        <v>0</v>
      </c>
      <c r="BV38" s="320">
        <f t="shared" si="88"/>
        <v>0</v>
      </c>
      <c r="BW38" s="320">
        <f t="shared" si="88"/>
        <v>0</v>
      </c>
      <c r="BX38" s="320">
        <f t="shared" si="88"/>
        <v>0</v>
      </c>
      <c r="BY38" s="320">
        <f t="shared" si="88"/>
        <v>0</v>
      </c>
      <c r="BZ38" s="320">
        <f t="shared" si="88"/>
        <v>0</v>
      </c>
      <c r="CA38" s="320">
        <f t="shared" si="88"/>
        <v>0</v>
      </c>
      <c r="CB38" s="320">
        <f t="shared" si="88"/>
        <v>0</v>
      </c>
      <c r="CC38" s="320">
        <f t="shared" si="88"/>
        <v>0</v>
      </c>
      <c r="CD38" s="320">
        <f t="shared" si="88"/>
        <v>0</v>
      </c>
      <c r="CE38" s="320">
        <f t="shared" si="88"/>
        <v>0</v>
      </c>
    </row>
    <row r="39" spans="2:83" ht="18" x14ac:dyDescent="0.35">
      <c r="B39" s="738"/>
      <c r="C39" s="321" t="s">
        <v>612</v>
      </c>
      <c r="D39" s="436">
        <f t="shared" si="86"/>
        <v>0</v>
      </c>
      <c r="E39" s="59"/>
      <c r="F39" s="291">
        <f>-F34</f>
        <v>0</v>
      </c>
      <c r="G39" s="291">
        <f t="shared" ref="G39:BR39" si="89">-G34</f>
        <v>0</v>
      </c>
      <c r="H39" s="291">
        <f t="shared" si="89"/>
        <v>0</v>
      </c>
      <c r="I39" s="291">
        <f t="shared" si="89"/>
        <v>0</v>
      </c>
      <c r="J39" s="291">
        <f t="shared" si="89"/>
        <v>0</v>
      </c>
      <c r="K39" s="291">
        <f t="shared" si="89"/>
        <v>0</v>
      </c>
      <c r="L39" s="291">
        <f t="shared" si="89"/>
        <v>0</v>
      </c>
      <c r="M39" s="291">
        <f t="shared" si="89"/>
        <v>0</v>
      </c>
      <c r="N39" s="291">
        <f t="shared" si="89"/>
        <v>0</v>
      </c>
      <c r="O39" s="291">
        <f t="shared" si="89"/>
        <v>0</v>
      </c>
      <c r="P39" s="291">
        <f t="shared" si="89"/>
        <v>0</v>
      </c>
      <c r="Q39" s="291">
        <f t="shared" si="89"/>
        <v>0</v>
      </c>
      <c r="R39" s="291">
        <f t="shared" si="89"/>
        <v>0</v>
      </c>
      <c r="S39" s="291">
        <f t="shared" si="89"/>
        <v>0</v>
      </c>
      <c r="T39" s="291">
        <f t="shared" si="89"/>
        <v>0</v>
      </c>
      <c r="U39" s="291">
        <f t="shared" si="89"/>
        <v>0</v>
      </c>
      <c r="V39" s="291">
        <f t="shared" si="89"/>
        <v>0</v>
      </c>
      <c r="W39" s="291">
        <f t="shared" si="89"/>
        <v>0</v>
      </c>
      <c r="X39" s="291">
        <f t="shared" si="89"/>
        <v>0</v>
      </c>
      <c r="Y39" s="291">
        <f t="shared" si="89"/>
        <v>0</v>
      </c>
      <c r="Z39" s="291">
        <f t="shared" si="89"/>
        <v>0</v>
      </c>
      <c r="AA39" s="291">
        <f t="shared" si="89"/>
        <v>0</v>
      </c>
      <c r="AB39" s="291">
        <f t="shared" si="89"/>
        <v>0</v>
      </c>
      <c r="AC39" s="291">
        <f t="shared" si="89"/>
        <v>0</v>
      </c>
      <c r="AD39" s="291">
        <f t="shared" si="89"/>
        <v>0</v>
      </c>
      <c r="AE39" s="291">
        <f t="shared" si="89"/>
        <v>0</v>
      </c>
      <c r="AF39" s="291">
        <f t="shared" si="89"/>
        <v>0</v>
      </c>
      <c r="AG39" s="291">
        <f t="shared" si="89"/>
        <v>0</v>
      </c>
      <c r="AH39" s="291">
        <f t="shared" si="89"/>
        <v>0</v>
      </c>
      <c r="AI39" s="291">
        <f t="shared" si="89"/>
        <v>0</v>
      </c>
      <c r="AJ39" s="291">
        <f t="shared" si="89"/>
        <v>0</v>
      </c>
      <c r="AK39" s="291">
        <f t="shared" si="89"/>
        <v>0</v>
      </c>
      <c r="AL39" s="291">
        <f t="shared" si="89"/>
        <v>0</v>
      </c>
      <c r="AM39" s="291">
        <f t="shared" si="89"/>
        <v>0</v>
      </c>
      <c r="AN39" s="291">
        <f t="shared" si="89"/>
        <v>0</v>
      </c>
      <c r="AO39" s="291">
        <f t="shared" si="89"/>
        <v>0</v>
      </c>
      <c r="AP39" s="291">
        <f t="shared" si="89"/>
        <v>0</v>
      </c>
      <c r="AQ39" s="291">
        <f t="shared" si="89"/>
        <v>0</v>
      </c>
      <c r="AR39" s="291">
        <f t="shared" si="89"/>
        <v>0</v>
      </c>
      <c r="AS39" s="291">
        <f t="shared" si="89"/>
        <v>0</v>
      </c>
      <c r="AT39" s="291">
        <f t="shared" si="89"/>
        <v>0</v>
      </c>
      <c r="AU39" s="291">
        <f t="shared" si="89"/>
        <v>0</v>
      </c>
      <c r="AV39" s="291">
        <f t="shared" si="89"/>
        <v>0</v>
      </c>
      <c r="AW39" s="291">
        <f t="shared" si="89"/>
        <v>0</v>
      </c>
      <c r="AX39" s="291">
        <f t="shared" si="89"/>
        <v>0</v>
      </c>
      <c r="AY39" s="291">
        <f t="shared" si="89"/>
        <v>0</v>
      </c>
      <c r="AZ39" s="291">
        <f t="shared" si="89"/>
        <v>0</v>
      </c>
      <c r="BA39" s="291">
        <f t="shared" si="89"/>
        <v>0</v>
      </c>
      <c r="BB39" s="291">
        <f t="shared" si="89"/>
        <v>0</v>
      </c>
      <c r="BC39" s="291">
        <f t="shared" si="89"/>
        <v>0</v>
      </c>
      <c r="BD39" s="291">
        <f t="shared" si="89"/>
        <v>0</v>
      </c>
      <c r="BE39" s="291">
        <f t="shared" si="89"/>
        <v>0</v>
      </c>
      <c r="BF39" s="291">
        <f t="shared" si="89"/>
        <v>0</v>
      </c>
      <c r="BG39" s="291">
        <f t="shared" si="89"/>
        <v>0</v>
      </c>
      <c r="BH39" s="291">
        <f t="shared" si="89"/>
        <v>0</v>
      </c>
      <c r="BI39" s="291">
        <f t="shared" si="89"/>
        <v>0</v>
      </c>
      <c r="BJ39" s="291">
        <f t="shared" si="89"/>
        <v>0</v>
      </c>
      <c r="BK39" s="291">
        <f t="shared" si="89"/>
        <v>0</v>
      </c>
      <c r="BL39" s="291">
        <f t="shared" si="89"/>
        <v>0</v>
      </c>
      <c r="BM39" s="291">
        <f t="shared" si="89"/>
        <v>0</v>
      </c>
      <c r="BN39" s="291">
        <f t="shared" si="89"/>
        <v>0</v>
      </c>
      <c r="BO39" s="291">
        <f t="shared" si="89"/>
        <v>0</v>
      </c>
      <c r="BP39" s="291">
        <f t="shared" si="89"/>
        <v>0</v>
      </c>
      <c r="BQ39" s="291">
        <f t="shared" si="89"/>
        <v>0</v>
      </c>
      <c r="BR39" s="291">
        <f t="shared" si="89"/>
        <v>0</v>
      </c>
      <c r="BS39" s="291">
        <f t="shared" ref="BS39:CE39" si="90">-BS34</f>
        <v>0</v>
      </c>
      <c r="BT39" s="747">
        <f t="shared" si="90"/>
        <v>0</v>
      </c>
      <c r="BU39" s="291">
        <f t="shared" si="90"/>
        <v>0</v>
      </c>
      <c r="BV39" s="291">
        <f t="shared" si="90"/>
        <v>0</v>
      </c>
      <c r="BW39" s="291">
        <f t="shared" si="90"/>
        <v>0</v>
      </c>
      <c r="BX39" s="291">
        <f t="shared" si="90"/>
        <v>0</v>
      </c>
      <c r="BY39" s="291">
        <f t="shared" si="90"/>
        <v>0</v>
      </c>
      <c r="BZ39" s="291">
        <f t="shared" si="90"/>
        <v>0</v>
      </c>
      <c r="CA39" s="291">
        <f t="shared" si="90"/>
        <v>0</v>
      </c>
      <c r="CB39" s="291">
        <f t="shared" si="90"/>
        <v>0</v>
      </c>
      <c r="CC39" s="291">
        <f t="shared" si="90"/>
        <v>0</v>
      </c>
      <c r="CD39" s="291">
        <f t="shared" si="90"/>
        <v>0</v>
      </c>
      <c r="CE39" s="291">
        <f t="shared" si="90"/>
        <v>0</v>
      </c>
    </row>
    <row r="40" spans="2:83" x14ac:dyDescent="0.25">
      <c r="B40" s="738"/>
      <c r="C40" s="322" t="s">
        <v>292</v>
      </c>
      <c r="D40" s="436">
        <f t="shared" si="86"/>
        <v>0</v>
      </c>
      <c r="E40" s="59"/>
      <c r="F40" s="291">
        <f>-F28</f>
        <v>0</v>
      </c>
      <c r="G40" s="291">
        <f t="shared" ref="G40:BR40" si="91">-G28</f>
        <v>0</v>
      </c>
      <c r="H40" s="291">
        <f t="shared" si="91"/>
        <v>0</v>
      </c>
      <c r="I40" s="291">
        <f t="shared" si="91"/>
        <v>0</v>
      </c>
      <c r="J40" s="291">
        <f t="shared" si="91"/>
        <v>0</v>
      </c>
      <c r="K40" s="291">
        <f t="shared" si="91"/>
        <v>0</v>
      </c>
      <c r="L40" s="291">
        <f t="shared" si="91"/>
        <v>0</v>
      </c>
      <c r="M40" s="291">
        <f t="shared" si="91"/>
        <v>0</v>
      </c>
      <c r="N40" s="291">
        <f t="shared" si="91"/>
        <v>0</v>
      </c>
      <c r="O40" s="291">
        <f t="shared" si="91"/>
        <v>0</v>
      </c>
      <c r="P40" s="291">
        <f t="shared" si="91"/>
        <v>0</v>
      </c>
      <c r="Q40" s="291">
        <f t="shared" si="91"/>
        <v>0</v>
      </c>
      <c r="R40" s="291">
        <f t="shared" si="91"/>
        <v>0</v>
      </c>
      <c r="S40" s="291">
        <f t="shared" si="91"/>
        <v>0</v>
      </c>
      <c r="T40" s="291">
        <f t="shared" si="91"/>
        <v>0</v>
      </c>
      <c r="U40" s="291">
        <f t="shared" si="91"/>
        <v>0</v>
      </c>
      <c r="V40" s="291">
        <f t="shared" si="91"/>
        <v>0</v>
      </c>
      <c r="W40" s="291">
        <f t="shared" si="91"/>
        <v>0</v>
      </c>
      <c r="X40" s="291">
        <f t="shared" si="91"/>
        <v>0</v>
      </c>
      <c r="Y40" s="291">
        <f t="shared" si="91"/>
        <v>0</v>
      </c>
      <c r="Z40" s="291">
        <f t="shared" si="91"/>
        <v>0</v>
      </c>
      <c r="AA40" s="291">
        <f t="shared" si="91"/>
        <v>0</v>
      </c>
      <c r="AB40" s="291">
        <f t="shared" si="91"/>
        <v>0</v>
      </c>
      <c r="AC40" s="291">
        <f t="shared" si="91"/>
        <v>0</v>
      </c>
      <c r="AD40" s="291">
        <f t="shared" si="91"/>
        <v>0</v>
      </c>
      <c r="AE40" s="291">
        <f t="shared" si="91"/>
        <v>0</v>
      </c>
      <c r="AF40" s="291">
        <f t="shared" si="91"/>
        <v>0</v>
      </c>
      <c r="AG40" s="291">
        <f t="shared" si="91"/>
        <v>0</v>
      </c>
      <c r="AH40" s="291">
        <f t="shared" si="91"/>
        <v>0</v>
      </c>
      <c r="AI40" s="291">
        <f t="shared" si="91"/>
        <v>0</v>
      </c>
      <c r="AJ40" s="291">
        <f t="shared" si="91"/>
        <v>0</v>
      </c>
      <c r="AK40" s="291">
        <f t="shared" si="91"/>
        <v>0</v>
      </c>
      <c r="AL40" s="291">
        <f t="shared" si="91"/>
        <v>0</v>
      </c>
      <c r="AM40" s="291">
        <f t="shared" si="91"/>
        <v>0</v>
      </c>
      <c r="AN40" s="291">
        <f t="shared" si="91"/>
        <v>0</v>
      </c>
      <c r="AO40" s="291">
        <f t="shared" si="91"/>
        <v>0</v>
      </c>
      <c r="AP40" s="291">
        <f t="shared" si="91"/>
        <v>0</v>
      </c>
      <c r="AQ40" s="291">
        <f t="shared" si="91"/>
        <v>0</v>
      </c>
      <c r="AR40" s="291">
        <f t="shared" si="91"/>
        <v>0</v>
      </c>
      <c r="AS40" s="291">
        <f t="shared" si="91"/>
        <v>0</v>
      </c>
      <c r="AT40" s="291">
        <f t="shared" si="91"/>
        <v>0</v>
      </c>
      <c r="AU40" s="291">
        <f t="shared" si="91"/>
        <v>0</v>
      </c>
      <c r="AV40" s="291">
        <f t="shared" si="91"/>
        <v>0</v>
      </c>
      <c r="AW40" s="291">
        <f t="shared" si="91"/>
        <v>0</v>
      </c>
      <c r="AX40" s="291">
        <f t="shared" si="91"/>
        <v>0</v>
      </c>
      <c r="AY40" s="291">
        <f t="shared" si="91"/>
        <v>0</v>
      </c>
      <c r="AZ40" s="291">
        <f t="shared" si="91"/>
        <v>0</v>
      </c>
      <c r="BA40" s="291">
        <f t="shared" si="91"/>
        <v>0</v>
      </c>
      <c r="BB40" s="291">
        <f t="shared" si="91"/>
        <v>0</v>
      </c>
      <c r="BC40" s="291">
        <f t="shared" si="91"/>
        <v>0</v>
      </c>
      <c r="BD40" s="291">
        <f t="shared" si="91"/>
        <v>0</v>
      </c>
      <c r="BE40" s="291">
        <f t="shared" si="91"/>
        <v>0</v>
      </c>
      <c r="BF40" s="291">
        <f t="shared" si="91"/>
        <v>0</v>
      </c>
      <c r="BG40" s="291">
        <f t="shared" si="91"/>
        <v>0</v>
      </c>
      <c r="BH40" s="291">
        <f t="shared" si="91"/>
        <v>0</v>
      </c>
      <c r="BI40" s="291">
        <f t="shared" si="91"/>
        <v>0</v>
      </c>
      <c r="BJ40" s="291">
        <f t="shared" si="91"/>
        <v>0</v>
      </c>
      <c r="BK40" s="291">
        <f t="shared" si="91"/>
        <v>0</v>
      </c>
      <c r="BL40" s="291">
        <f t="shared" si="91"/>
        <v>0</v>
      </c>
      <c r="BM40" s="291">
        <f t="shared" si="91"/>
        <v>0</v>
      </c>
      <c r="BN40" s="291">
        <f t="shared" si="91"/>
        <v>0</v>
      </c>
      <c r="BO40" s="291">
        <f t="shared" si="91"/>
        <v>0</v>
      </c>
      <c r="BP40" s="291">
        <f t="shared" si="91"/>
        <v>0</v>
      </c>
      <c r="BQ40" s="291">
        <f t="shared" si="91"/>
        <v>0</v>
      </c>
      <c r="BR40" s="291">
        <f t="shared" si="91"/>
        <v>0</v>
      </c>
      <c r="BS40" s="291">
        <f t="shared" ref="BS40:CE40" si="92">-BS28</f>
        <v>0</v>
      </c>
      <c r="BT40" s="747">
        <f t="shared" si="92"/>
        <v>0</v>
      </c>
      <c r="BU40" s="291">
        <f t="shared" si="92"/>
        <v>0</v>
      </c>
      <c r="BV40" s="291">
        <f t="shared" si="92"/>
        <v>0</v>
      </c>
      <c r="BW40" s="291">
        <f t="shared" si="92"/>
        <v>0</v>
      </c>
      <c r="BX40" s="291">
        <f t="shared" si="92"/>
        <v>0</v>
      </c>
      <c r="BY40" s="291">
        <f t="shared" si="92"/>
        <v>0</v>
      </c>
      <c r="BZ40" s="291">
        <f t="shared" si="92"/>
        <v>0</v>
      </c>
      <c r="CA40" s="291">
        <f t="shared" si="92"/>
        <v>0</v>
      </c>
      <c r="CB40" s="291">
        <f t="shared" si="92"/>
        <v>0</v>
      </c>
      <c r="CC40" s="291">
        <f t="shared" si="92"/>
        <v>0</v>
      </c>
      <c r="CD40" s="291">
        <f t="shared" si="92"/>
        <v>0</v>
      </c>
      <c r="CE40" s="291">
        <f t="shared" si="92"/>
        <v>0</v>
      </c>
    </row>
    <row r="41" spans="2:83" x14ac:dyDescent="0.25">
      <c r="B41" s="738"/>
      <c r="C41" s="321" t="s">
        <v>264</v>
      </c>
      <c r="D41" s="436">
        <f t="shared" si="86"/>
        <v>0</v>
      </c>
      <c r="E41" s="59"/>
      <c r="F41" s="291">
        <f>-F26</f>
        <v>0</v>
      </c>
      <c r="G41" s="291">
        <f t="shared" ref="G41:BR41" si="93">-G26</f>
        <v>0</v>
      </c>
      <c r="H41" s="291">
        <f t="shared" si="93"/>
        <v>0</v>
      </c>
      <c r="I41" s="291">
        <f t="shared" si="93"/>
        <v>0</v>
      </c>
      <c r="J41" s="291">
        <f t="shared" si="93"/>
        <v>0</v>
      </c>
      <c r="K41" s="291">
        <f t="shared" si="93"/>
        <v>0</v>
      </c>
      <c r="L41" s="291">
        <f t="shared" si="93"/>
        <v>0</v>
      </c>
      <c r="M41" s="291">
        <f t="shared" si="93"/>
        <v>0</v>
      </c>
      <c r="N41" s="291">
        <f t="shared" si="93"/>
        <v>0</v>
      </c>
      <c r="O41" s="291">
        <f t="shared" si="93"/>
        <v>0</v>
      </c>
      <c r="P41" s="291">
        <f t="shared" si="93"/>
        <v>0</v>
      </c>
      <c r="Q41" s="291">
        <f t="shared" si="93"/>
        <v>0</v>
      </c>
      <c r="R41" s="291">
        <f t="shared" si="93"/>
        <v>0</v>
      </c>
      <c r="S41" s="291">
        <f t="shared" si="93"/>
        <v>0</v>
      </c>
      <c r="T41" s="291">
        <f t="shared" si="93"/>
        <v>0</v>
      </c>
      <c r="U41" s="291">
        <f t="shared" si="93"/>
        <v>0</v>
      </c>
      <c r="V41" s="291">
        <f t="shared" si="93"/>
        <v>0</v>
      </c>
      <c r="W41" s="291">
        <f t="shared" si="93"/>
        <v>0</v>
      </c>
      <c r="X41" s="291">
        <f t="shared" si="93"/>
        <v>0</v>
      </c>
      <c r="Y41" s="291">
        <f t="shared" si="93"/>
        <v>0</v>
      </c>
      <c r="Z41" s="291">
        <f t="shared" si="93"/>
        <v>0</v>
      </c>
      <c r="AA41" s="291">
        <f t="shared" si="93"/>
        <v>0</v>
      </c>
      <c r="AB41" s="291">
        <f t="shared" si="93"/>
        <v>0</v>
      </c>
      <c r="AC41" s="291">
        <f t="shared" si="93"/>
        <v>0</v>
      </c>
      <c r="AD41" s="291">
        <f t="shared" si="93"/>
        <v>0</v>
      </c>
      <c r="AE41" s="291">
        <f t="shared" si="93"/>
        <v>0</v>
      </c>
      <c r="AF41" s="291">
        <f t="shared" si="93"/>
        <v>0</v>
      </c>
      <c r="AG41" s="291">
        <f t="shared" si="93"/>
        <v>0</v>
      </c>
      <c r="AH41" s="291">
        <f t="shared" si="93"/>
        <v>0</v>
      </c>
      <c r="AI41" s="291">
        <f t="shared" si="93"/>
        <v>0</v>
      </c>
      <c r="AJ41" s="291">
        <f t="shared" si="93"/>
        <v>0</v>
      </c>
      <c r="AK41" s="291">
        <f t="shared" si="93"/>
        <v>0</v>
      </c>
      <c r="AL41" s="291">
        <f t="shared" si="93"/>
        <v>0</v>
      </c>
      <c r="AM41" s="291">
        <f t="shared" si="93"/>
        <v>0</v>
      </c>
      <c r="AN41" s="291">
        <f t="shared" si="93"/>
        <v>0</v>
      </c>
      <c r="AO41" s="291">
        <f t="shared" si="93"/>
        <v>0</v>
      </c>
      <c r="AP41" s="291">
        <f t="shared" si="93"/>
        <v>0</v>
      </c>
      <c r="AQ41" s="291">
        <f t="shared" si="93"/>
        <v>0</v>
      </c>
      <c r="AR41" s="291">
        <f t="shared" si="93"/>
        <v>0</v>
      </c>
      <c r="AS41" s="291">
        <f t="shared" si="93"/>
        <v>0</v>
      </c>
      <c r="AT41" s="291">
        <f t="shared" si="93"/>
        <v>0</v>
      </c>
      <c r="AU41" s="291">
        <f t="shared" si="93"/>
        <v>0</v>
      </c>
      <c r="AV41" s="291">
        <f t="shared" si="93"/>
        <v>0</v>
      </c>
      <c r="AW41" s="291">
        <f t="shared" si="93"/>
        <v>0</v>
      </c>
      <c r="AX41" s="291">
        <f t="shared" si="93"/>
        <v>0</v>
      </c>
      <c r="AY41" s="291">
        <f t="shared" si="93"/>
        <v>0</v>
      </c>
      <c r="AZ41" s="291">
        <f t="shared" si="93"/>
        <v>0</v>
      </c>
      <c r="BA41" s="291">
        <f t="shared" si="93"/>
        <v>0</v>
      </c>
      <c r="BB41" s="291">
        <f t="shared" si="93"/>
        <v>0</v>
      </c>
      <c r="BC41" s="291">
        <f t="shared" si="93"/>
        <v>0</v>
      </c>
      <c r="BD41" s="291">
        <f t="shared" si="93"/>
        <v>0</v>
      </c>
      <c r="BE41" s="291">
        <f t="shared" si="93"/>
        <v>0</v>
      </c>
      <c r="BF41" s="291">
        <f t="shared" si="93"/>
        <v>0</v>
      </c>
      <c r="BG41" s="291">
        <f t="shared" si="93"/>
        <v>0</v>
      </c>
      <c r="BH41" s="291">
        <f t="shared" si="93"/>
        <v>0</v>
      </c>
      <c r="BI41" s="291">
        <f t="shared" si="93"/>
        <v>0</v>
      </c>
      <c r="BJ41" s="291">
        <f t="shared" si="93"/>
        <v>0</v>
      </c>
      <c r="BK41" s="291">
        <f t="shared" si="93"/>
        <v>0</v>
      </c>
      <c r="BL41" s="291">
        <f t="shared" si="93"/>
        <v>0</v>
      </c>
      <c r="BM41" s="291">
        <f t="shared" si="93"/>
        <v>0</v>
      </c>
      <c r="BN41" s="291">
        <f t="shared" si="93"/>
        <v>0</v>
      </c>
      <c r="BO41" s="291">
        <f t="shared" si="93"/>
        <v>0</v>
      </c>
      <c r="BP41" s="291">
        <f t="shared" si="93"/>
        <v>0</v>
      </c>
      <c r="BQ41" s="291">
        <f t="shared" si="93"/>
        <v>0</v>
      </c>
      <c r="BR41" s="291">
        <f t="shared" si="93"/>
        <v>0</v>
      </c>
      <c r="BS41" s="291">
        <f t="shared" ref="BS41:CE41" si="94">-BS26</f>
        <v>0</v>
      </c>
      <c r="BT41" s="747">
        <f t="shared" si="94"/>
        <v>0</v>
      </c>
      <c r="BU41" s="291">
        <f t="shared" si="94"/>
        <v>0</v>
      </c>
      <c r="BV41" s="291">
        <f t="shared" si="94"/>
        <v>0</v>
      </c>
      <c r="BW41" s="291">
        <f t="shared" si="94"/>
        <v>0</v>
      </c>
      <c r="BX41" s="291">
        <f t="shared" si="94"/>
        <v>0</v>
      </c>
      <c r="BY41" s="291">
        <f t="shared" si="94"/>
        <v>0</v>
      </c>
      <c r="BZ41" s="291">
        <f t="shared" si="94"/>
        <v>0</v>
      </c>
      <c r="CA41" s="291">
        <f t="shared" si="94"/>
        <v>0</v>
      </c>
      <c r="CB41" s="291">
        <f t="shared" si="94"/>
        <v>0</v>
      </c>
      <c r="CC41" s="291">
        <f t="shared" si="94"/>
        <v>0</v>
      </c>
      <c r="CD41" s="291">
        <f t="shared" si="94"/>
        <v>0</v>
      </c>
      <c r="CE41" s="291">
        <f t="shared" si="94"/>
        <v>0</v>
      </c>
    </row>
    <row r="42" spans="2:83" x14ac:dyDescent="0.25">
      <c r="B42" s="738"/>
      <c r="C42" s="321" t="s">
        <v>385</v>
      </c>
      <c r="D42" s="436">
        <f t="shared" si="86"/>
        <v>0</v>
      </c>
      <c r="E42" s="59"/>
      <c r="F42" s="291">
        <f>F22</f>
        <v>0</v>
      </c>
      <c r="G42" s="291">
        <f t="shared" ref="G42:BR42" si="95">G22</f>
        <v>0</v>
      </c>
      <c r="H42" s="291">
        <f t="shared" si="95"/>
        <v>0</v>
      </c>
      <c r="I42" s="291">
        <f t="shared" si="95"/>
        <v>0</v>
      </c>
      <c r="J42" s="291">
        <f t="shared" si="95"/>
        <v>0</v>
      </c>
      <c r="K42" s="291">
        <f t="shared" si="95"/>
        <v>0</v>
      </c>
      <c r="L42" s="291">
        <f t="shared" si="95"/>
        <v>0</v>
      </c>
      <c r="M42" s="291">
        <f t="shared" si="95"/>
        <v>0</v>
      </c>
      <c r="N42" s="291">
        <f t="shared" si="95"/>
        <v>0</v>
      </c>
      <c r="O42" s="291">
        <f t="shared" si="95"/>
        <v>0</v>
      </c>
      <c r="P42" s="291">
        <f t="shared" si="95"/>
        <v>0</v>
      </c>
      <c r="Q42" s="291">
        <f t="shared" si="95"/>
        <v>0</v>
      </c>
      <c r="R42" s="291">
        <f t="shared" si="95"/>
        <v>0</v>
      </c>
      <c r="S42" s="291">
        <f t="shared" si="95"/>
        <v>0</v>
      </c>
      <c r="T42" s="291">
        <f t="shared" si="95"/>
        <v>0</v>
      </c>
      <c r="U42" s="291">
        <f t="shared" si="95"/>
        <v>0</v>
      </c>
      <c r="V42" s="291">
        <f t="shared" si="95"/>
        <v>0</v>
      </c>
      <c r="W42" s="291">
        <f t="shared" si="95"/>
        <v>0</v>
      </c>
      <c r="X42" s="291">
        <f t="shared" si="95"/>
        <v>0</v>
      </c>
      <c r="Y42" s="291">
        <f t="shared" si="95"/>
        <v>0</v>
      </c>
      <c r="Z42" s="291">
        <f t="shared" si="95"/>
        <v>0</v>
      </c>
      <c r="AA42" s="291">
        <f t="shared" si="95"/>
        <v>0</v>
      </c>
      <c r="AB42" s="291">
        <f t="shared" si="95"/>
        <v>0</v>
      </c>
      <c r="AC42" s="291">
        <f t="shared" si="95"/>
        <v>0</v>
      </c>
      <c r="AD42" s="291">
        <f t="shared" si="95"/>
        <v>0</v>
      </c>
      <c r="AE42" s="291">
        <f t="shared" si="95"/>
        <v>0</v>
      </c>
      <c r="AF42" s="291">
        <f t="shared" si="95"/>
        <v>0</v>
      </c>
      <c r="AG42" s="291">
        <f t="shared" si="95"/>
        <v>0</v>
      </c>
      <c r="AH42" s="291">
        <f t="shared" si="95"/>
        <v>0</v>
      </c>
      <c r="AI42" s="291">
        <f t="shared" si="95"/>
        <v>0</v>
      </c>
      <c r="AJ42" s="291">
        <f t="shared" si="95"/>
        <v>0</v>
      </c>
      <c r="AK42" s="291">
        <f t="shared" si="95"/>
        <v>0</v>
      </c>
      <c r="AL42" s="291">
        <f t="shared" si="95"/>
        <v>0</v>
      </c>
      <c r="AM42" s="291">
        <f t="shared" si="95"/>
        <v>0</v>
      </c>
      <c r="AN42" s="291">
        <f t="shared" si="95"/>
        <v>0</v>
      </c>
      <c r="AO42" s="291">
        <f t="shared" si="95"/>
        <v>0</v>
      </c>
      <c r="AP42" s="291">
        <f t="shared" si="95"/>
        <v>0</v>
      </c>
      <c r="AQ42" s="291">
        <f t="shared" si="95"/>
        <v>0</v>
      </c>
      <c r="AR42" s="291">
        <f t="shared" si="95"/>
        <v>0</v>
      </c>
      <c r="AS42" s="291">
        <f t="shared" si="95"/>
        <v>0</v>
      </c>
      <c r="AT42" s="291">
        <f t="shared" si="95"/>
        <v>0</v>
      </c>
      <c r="AU42" s="291">
        <f t="shared" si="95"/>
        <v>0</v>
      </c>
      <c r="AV42" s="291">
        <f t="shared" si="95"/>
        <v>0</v>
      </c>
      <c r="AW42" s="291">
        <f t="shared" si="95"/>
        <v>0</v>
      </c>
      <c r="AX42" s="291">
        <f t="shared" si="95"/>
        <v>0</v>
      </c>
      <c r="AY42" s="291">
        <f t="shared" si="95"/>
        <v>0</v>
      </c>
      <c r="AZ42" s="291">
        <f t="shared" si="95"/>
        <v>0</v>
      </c>
      <c r="BA42" s="291">
        <f t="shared" si="95"/>
        <v>0</v>
      </c>
      <c r="BB42" s="291">
        <f t="shared" si="95"/>
        <v>0</v>
      </c>
      <c r="BC42" s="291">
        <f t="shared" si="95"/>
        <v>0</v>
      </c>
      <c r="BD42" s="291">
        <f t="shared" si="95"/>
        <v>0</v>
      </c>
      <c r="BE42" s="291">
        <f t="shared" si="95"/>
        <v>0</v>
      </c>
      <c r="BF42" s="291">
        <f t="shared" si="95"/>
        <v>0</v>
      </c>
      <c r="BG42" s="291">
        <f t="shared" si="95"/>
        <v>0</v>
      </c>
      <c r="BH42" s="291">
        <f t="shared" si="95"/>
        <v>0</v>
      </c>
      <c r="BI42" s="291">
        <f t="shared" si="95"/>
        <v>0</v>
      </c>
      <c r="BJ42" s="291">
        <f t="shared" si="95"/>
        <v>0</v>
      </c>
      <c r="BK42" s="291">
        <f t="shared" si="95"/>
        <v>0</v>
      </c>
      <c r="BL42" s="291">
        <f t="shared" si="95"/>
        <v>0</v>
      </c>
      <c r="BM42" s="291">
        <f t="shared" si="95"/>
        <v>0</v>
      </c>
      <c r="BN42" s="291">
        <f t="shared" si="95"/>
        <v>0</v>
      </c>
      <c r="BO42" s="291">
        <f t="shared" si="95"/>
        <v>0</v>
      </c>
      <c r="BP42" s="291">
        <f t="shared" si="95"/>
        <v>0</v>
      </c>
      <c r="BQ42" s="291">
        <f t="shared" si="95"/>
        <v>0</v>
      </c>
      <c r="BR42" s="291">
        <f t="shared" si="95"/>
        <v>0</v>
      </c>
      <c r="BS42" s="291">
        <f t="shared" ref="BS42:CE42" si="96">BS22</f>
        <v>0</v>
      </c>
      <c r="BT42" s="747">
        <f t="shared" si="96"/>
        <v>0</v>
      </c>
      <c r="BU42" s="291">
        <f t="shared" si="96"/>
        <v>0</v>
      </c>
      <c r="BV42" s="291">
        <f t="shared" si="96"/>
        <v>0</v>
      </c>
      <c r="BW42" s="291">
        <f t="shared" si="96"/>
        <v>0</v>
      </c>
      <c r="BX42" s="291">
        <f t="shared" si="96"/>
        <v>0</v>
      </c>
      <c r="BY42" s="291">
        <f t="shared" si="96"/>
        <v>0</v>
      </c>
      <c r="BZ42" s="291">
        <f t="shared" si="96"/>
        <v>0</v>
      </c>
      <c r="CA42" s="291">
        <f t="shared" si="96"/>
        <v>0</v>
      </c>
      <c r="CB42" s="291">
        <f t="shared" si="96"/>
        <v>0</v>
      </c>
      <c r="CC42" s="291">
        <f t="shared" si="96"/>
        <v>0</v>
      </c>
      <c r="CD42" s="291">
        <f t="shared" si="96"/>
        <v>0</v>
      </c>
      <c r="CE42" s="291">
        <f t="shared" si="96"/>
        <v>0</v>
      </c>
    </row>
    <row r="43" spans="2:83" x14ac:dyDescent="0.25">
      <c r="B43" s="738"/>
      <c r="C43" s="322" t="s">
        <v>298</v>
      </c>
      <c r="D43" s="436">
        <f t="shared" si="86"/>
        <v>0</v>
      </c>
      <c r="E43" s="59"/>
      <c r="F43" s="287">
        <f>-(ZAŁ7a!F11+ZAŁ7a!F12+ZAŁ7a!F13)-(ZAŁ8a!F11+ZAŁ8a!F12+ZAŁ8a!F13)</f>
        <v>0</v>
      </c>
      <c r="G43" s="287">
        <f>-(ZAŁ7a!G11+ZAŁ7a!G12+ZAŁ7a!G13)-(ZAŁ8a!G11+ZAŁ8a!G12+ZAŁ8a!G13)</f>
        <v>0</v>
      </c>
      <c r="H43" s="287">
        <f>-(ZAŁ7a!H11+ZAŁ7a!H12+ZAŁ7a!H13)-(ZAŁ8a!H11+ZAŁ8a!H12+ZAŁ8a!H13)</f>
        <v>0</v>
      </c>
      <c r="I43" s="287">
        <f>-(ZAŁ7a!I11+ZAŁ7a!I12+ZAŁ7a!I13)-(ZAŁ8a!I11+ZAŁ8a!I12+ZAŁ8a!I13)</f>
        <v>0</v>
      </c>
      <c r="J43" s="287">
        <f>-(ZAŁ7a!J11+ZAŁ7a!J12+ZAŁ7a!J13)-(ZAŁ8a!J11+ZAŁ8a!J12+ZAŁ8a!J13)</f>
        <v>0</v>
      </c>
      <c r="K43" s="287">
        <f>-(ZAŁ7a!K11+ZAŁ7a!K12+ZAŁ7a!K13)-(ZAŁ8a!K11+ZAŁ8a!K12+ZAŁ8a!K13)</f>
        <v>0</v>
      </c>
      <c r="L43" s="287">
        <f>-(ZAŁ7a!L11+ZAŁ7a!L12+ZAŁ7a!L13)-(ZAŁ8a!L11+ZAŁ8a!L12+ZAŁ8a!L13)</f>
        <v>0</v>
      </c>
      <c r="M43" s="287">
        <f>-(ZAŁ7a!M11+ZAŁ7a!M12+ZAŁ7a!M13)-(ZAŁ8a!M11+ZAŁ8a!M12+ZAŁ8a!M13)</f>
        <v>0</v>
      </c>
      <c r="N43" s="287">
        <f>-(ZAŁ7a!N11+ZAŁ7a!N12+ZAŁ7a!N13)-(ZAŁ8a!N11+ZAŁ8a!N12+ZAŁ8a!N13)</f>
        <v>0</v>
      </c>
      <c r="O43" s="287">
        <f>-(ZAŁ7a!O11+ZAŁ7a!O12+ZAŁ7a!O13)-(ZAŁ8a!O11+ZAŁ8a!O12+ZAŁ8a!O13)</f>
        <v>0</v>
      </c>
      <c r="P43" s="287">
        <f>-(ZAŁ7a!P11+ZAŁ7a!P12+ZAŁ7a!P13)-(ZAŁ8a!P11+ZAŁ8a!P12+ZAŁ8a!P13)</f>
        <v>0</v>
      </c>
      <c r="Q43" s="287">
        <f>-(ZAŁ7a!Q11+ZAŁ7a!Q12+ZAŁ7a!Q13)-(ZAŁ8a!Q11+ZAŁ8a!Q12+ZAŁ8a!Q13)</f>
        <v>0</v>
      </c>
      <c r="R43" s="287">
        <f>-(ZAŁ7a!R11+ZAŁ7a!R12+ZAŁ7a!R13)-(ZAŁ8a!R11+ZAŁ8a!R12+ZAŁ8a!R13)</f>
        <v>0</v>
      </c>
      <c r="S43" s="287">
        <f>-(ZAŁ7a!S11+ZAŁ7a!S12+ZAŁ7a!S13)-(ZAŁ8a!S11+ZAŁ8a!S12+ZAŁ8a!S13)</f>
        <v>0</v>
      </c>
      <c r="T43" s="287">
        <f>-(ZAŁ7a!T11+ZAŁ7a!T12+ZAŁ7a!T13)-(ZAŁ8a!T11+ZAŁ8a!T12+ZAŁ8a!T13)</f>
        <v>0</v>
      </c>
      <c r="U43" s="287">
        <f>-(ZAŁ7a!U11+ZAŁ7a!U12+ZAŁ7a!U13)-(ZAŁ8a!U11+ZAŁ8a!U12+ZAŁ8a!U13)</f>
        <v>0</v>
      </c>
      <c r="V43" s="287">
        <f>-(ZAŁ7a!V11+ZAŁ7a!V12+ZAŁ7a!V13)-(ZAŁ8a!V11+ZAŁ8a!V12+ZAŁ8a!V13)</f>
        <v>0</v>
      </c>
      <c r="W43" s="287">
        <f>-(ZAŁ7a!W11+ZAŁ7a!W12+ZAŁ7a!W13)-(ZAŁ8a!W11+ZAŁ8a!W12+ZAŁ8a!W13)</f>
        <v>0</v>
      </c>
      <c r="X43" s="287">
        <f>-(ZAŁ7a!X11+ZAŁ7a!X12+ZAŁ7a!X13)-(ZAŁ8a!X11+ZAŁ8a!X12+ZAŁ8a!X13)</f>
        <v>0</v>
      </c>
      <c r="Y43" s="287">
        <f>-(ZAŁ7a!Y11+ZAŁ7a!Y12+ZAŁ7a!Y13)-(ZAŁ8a!Y11+ZAŁ8a!Y12+ZAŁ8a!Y13)</f>
        <v>0</v>
      </c>
      <c r="Z43" s="287">
        <f>-(ZAŁ7a!Z11+ZAŁ7a!Z12+ZAŁ7a!Z13)-(ZAŁ8a!Z11+ZAŁ8a!Z12+ZAŁ8a!Z13)</f>
        <v>0</v>
      </c>
      <c r="AA43" s="287">
        <f>-(ZAŁ7a!AA11+ZAŁ7a!AA12+ZAŁ7a!AA13)-(ZAŁ8a!AA11+ZAŁ8a!AA12+ZAŁ8a!AA13)</f>
        <v>0</v>
      </c>
      <c r="AB43" s="287">
        <f>-(ZAŁ7a!AB11+ZAŁ7a!AB12+ZAŁ7a!AB13)-(ZAŁ8a!AB11+ZAŁ8a!AB12+ZAŁ8a!AB13)</f>
        <v>0</v>
      </c>
      <c r="AC43" s="287">
        <f>-(ZAŁ7a!AC11+ZAŁ7a!AC12+ZAŁ7a!AC13)-(ZAŁ8a!AC11+ZAŁ8a!AC12+ZAŁ8a!AC13)</f>
        <v>0</v>
      </c>
      <c r="AD43" s="287">
        <f>-(ZAŁ7a!AD11+ZAŁ7a!AD12+ZAŁ7a!AD13)-(ZAŁ8a!AD11+ZAŁ8a!AD12+ZAŁ8a!AD13)</f>
        <v>0</v>
      </c>
      <c r="AE43" s="287">
        <f>-(ZAŁ7a!AE11+ZAŁ7a!AE12+ZAŁ7a!AE13)-(ZAŁ8a!AE11+ZAŁ8a!AE12+ZAŁ8a!AE13)</f>
        <v>0</v>
      </c>
      <c r="AF43" s="287">
        <f>-(ZAŁ7a!AF11+ZAŁ7a!AF12+ZAŁ7a!AF13)-(ZAŁ8a!AF11+ZAŁ8a!AF12+ZAŁ8a!AF13)</f>
        <v>0</v>
      </c>
      <c r="AG43" s="287">
        <f>-(ZAŁ7a!AG11+ZAŁ7a!AG12+ZAŁ7a!AG13)-(ZAŁ8a!AG11+ZAŁ8a!AG12+ZAŁ8a!AG13)</f>
        <v>0</v>
      </c>
      <c r="AH43" s="287">
        <f>-(ZAŁ7a!AH11+ZAŁ7a!AH12+ZAŁ7a!AH13)-(ZAŁ8a!AH11+ZAŁ8a!AH12+ZAŁ8a!AH13)</f>
        <v>0</v>
      </c>
      <c r="AI43" s="287">
        <f>-(ZAŁ7a!AI11+ZAŁ7a!AI12+ZAŁ7a!AI13)-(ZAŁ8a!AI11+ZAŁ8a!AI12+ZAŁ8a!AI13)</f>
        <v>0</v>
      </c>
      <c r="AJ43" s="287">
        <f>-(ZAŁ7a!AJ11+ZAŁ7a!AJ12+ZAŁ7a!AJ13)-(ZAŁ8a!AJ11+ZAŁ8a!AJ12+ZAŁ8a!AJ13)</f>
        <v>0</v>
      </c>
      <c r="AK43" s="287">
        <f>-(ZAŁ7a!AK11+ZAŁ7a!AK12+ZAŁ7a!AK13)-(ZAŁ8a!AK11+ZAŁ8a!AK12+ZAŁ8a!AK13)</f>
        <v>0</v>
      </c>
      <c r="AL43" s="287">
        <f>-(ZAŁ7a!AL11+ZAŁ7a!AL12+ZAŁ7a!AL13)-(ZAŁ8a!AL11+ZAŁ8a!AL12+ZAŁ8a!AL13)</f>
        <v>0</v>
      </c>
      <c r="AM43" s="287">
        <f>-(ZAŁ7a!AM11+ZAŁ7a!AM12+ZAŁ7a!AM13)-(ZAŁ8a!AM11+ZAŁ8a!AM12+ZAŁ8a!AM13)</f>
        <v>0</v>
      </c>
      <c r="AN43" s="287">
        <f>-(ZAŁ7a!AN11+ZAŁ7a!AN12+ZAŁ7a!AN13)-(ZAŁ8a!AN11+ZAŁ8a!AN12+ZAŁ8a!AN13)</f>
        <v>0</v>
      </c>
      <c r="AO43" s="287">
        <f>-(ZAŁ7a!AO11+ZAŁ7a!AO12+ZAŁ7a!AO13)-(ZAŁ8a!AO11+ZAŁ8a!AO12+ZAŁ8a!AO13)</f>
        <v>0</v>
      </c>
      <c r="AP43" s="287">
        <f>-(ZAŁ7a!AP11+ZAŁ7a!AP12+ZAŁ7a!AP13)-(ZAŁ8a!AP11+ZAŁ8a!AP12+ZAŁ8a!AP13)</f>
        <v>0</v>
      </c>
      <c r="AQ43" s="287">
        <f>-(ZAŁ7a!AQ11+ZAŁ7a!AQ12+ZAŁ7a!AQ13)-(ZAŁ8a!AQ11+ZAŁ8a!AQ12+ZAŁ8a!AQ13)</f>
        <v>0</v>
      </c>
      <c r="AR43" s="287">
        <f>-(ZAŁ7a!AR11+ZAŁ7a!AR12+ZAŁ7a!AR13)-(ZAŁ8a!AR11+ZAŁ8a!AR12+ZAŁ8a!AR13)</f>
        <v>0</v>
      </c>
      <c r="AS43" s="287">
        <f>-(ZAŁ7a!AS11+ZAŁ7a!AS12+ZAŁ7a!AS13)-(ZAŁ8a!AS11+ZAŁ8a!AS12+ZAŁ8a!AS13)</f>
        <v>0</v>
      </c>
      <c r="AT43" s="287">
        <f>-(ZAŁ7a!AT11+ZAŁ7a!AT12+ZAŁ7a!AT13)-(ZAŁ8a!AT11+ZAŁ8a!AT12+ZAŁ8a!AT13)</f>
        <v>0</v>
      </c>
      <c r="AU43" s="287">
        <f>-(ZAŁ7a!AU11+ZAŁ7a!AU12+ZAŁ7a!AU13)-(ZAŁ8a!AU11+ZAŁ8a!AU12+ZAŁ8a!AU13)</f>
        <v>0</v>
      </c>
      <c r="AV43" s="287">
        <f>-(ZAŁ7a!AV11+ZAŁ7a!AV12+ZAŁ7a!AV13)-(ZAŁ8a!AV11+ZAŁ8a!AV12+ZAŁ8a!AV13)</f>
        <v>0</v>
      </c>
      <c r="AW43" s="287">
        <f>-(ZAŁ7a!AW11+ZAŁ7a!AW12+ZAŁ7a!AW13)-(ZAŁ8a!AW11+ZAŁ8a!AW12+ZAŁ8a!AW13)</f>
        <v>0</v>
      </c>
      <c r="AX43" s="287">
        <f>-(ZAŁ7a!AX11+ZAŁ7a!AX12+ZAŁ7a!AX13)-(ZAŁ8a!AX11+ZAŁ8a!AX12+ZAŁ8a!AX13)</f>
        <v>0</v>
      </c>
      <c r="AY43" s="287">
        <f>-(ZAŁ7a!AY11+ZAŁ7a!AY12+ZAŁ7a!AY13)-(ZAŁ8a!AY11+ZAŁ8a!AY12+ZAŁ8a!AY13)</f>
        <v>0</v>
      </c>
      <c r="AZ43" s="287">
        <f>-(ZAŁ7a!AZ11+ZAŁ7a!AZ12+ZAŁ7a!AZ13)-(ZAŁ8a!AZ11+ZAŁ8a!AZ12+ZAŁ8a!AZ13)</f>
        <v>0</v>
      </c>
      <c r="BA43" s="287">
        <f>-(ZAŁ7a!BA11+ZAŁ7a!BA12+ZAŁ7a!BA13)-(ZAŁ8a!BA11+ZAŁ8a!BA12+ZAŁ8a!BA13)</f>
        <v>0</v>
      </c>
      <c r="BB43" s="287">
        <f>-(ZAŁ7a!BB11+ZAŁ7a!BB12+ZAŁ7a!BB13)-(ZAŁ8a!BB11+ZAŁ8a!BB12+ZAŁ8a!BB13)</f>
        <v>0</v>
      </c>
      <c r="BC43" s="287">
        <f>-(ZAŁ7a!BC11+ZAŁ7a!BC12+ZAŁ7a!BC13)-(ZAŁ8a!BC11+ZAŁ8a!BC12+ZAŁ8a!BC13)</f>
        <v>0</v>
      </c>
      <c r="BD43" s="287">
        <f>-(ZAŁ7a!BD11+ZAŁ7a!BD12+ZAŁ7a!BD13)-(ZAŁ8a!BD11+ZAŁ8a!BD12+ZAŁ8a!BD13)</f>
        <v>0</v>
      </c>
      <c r="BE43" s="287">
        <f>-(ZAŁ7a!BE11+ZAŁ7a!BE12+ZAŁ7a!BE13)-(ZAŁ8a!BE11+ZAŁ8a!BE12+ZAŁ8a!BE13)</f>
        <v>0</v>
      </c>
      <c r="BF43" s="287">
        <f>-(ZAŁ7a!BF11+ZAŁ7a!BF12+ZAŁ7a!BF13)-(ZAŁ8a!BF11+ZAŁ8a!BF12+ZAŁ8a!BF13)</f>
        <v>0</v>
      </c>
      <c r="BG43" s="287">
        <f>-(ZAŁ7a!BG11+ZAŁ7a!BG12+ZAŁ7a!BG13)-(ZAŁ8a!BG11+ZAŁ8a!BG12+ZAŁ8a!BG13)</f>
        <v>0</v>
      </c>
      <c r="BH43" s="287">
        <f>-(ZAŁ7a!BH11+ZAŁ7a!BH12+ZAŁ7a!BH13)-(ZAŁ8a!BH11+ZAŁ8a!BH12+ZAŁ8a!BH13)</f>
        <v>0</v>
      </c>
      <c r="BI43" s="287">
        <f>-(ZAŁ7a!BI11+ZAŁ7a!BI12+ZAŁ7a!BI13)-(ZAŁ8a!BI11+ZAŁ8a!BI12+ZAŁ8a!BI13)</f>
        <v>0</v>
      </c>
      <c r="BJ43" s="287">
        <f>-(ZAŁ7a!BJ11+ZAŁ7a!BJ12+ZAŁ7a!BJ13)-(ZAŁ8a!BJ11+ZAŁ8a!BJ12+ZAŁ8a!BJ13)</f>
        <v>0</v>
      </c>
      <c r="BK43" s="287">
        <f>-(ZAŁ7a!BK11+ZAŁ7a!BK12+ZAŁ7a!BK13)-(ZAŁ8a!BK11+ZAŁ8a!BK12+ZAŁ8a!BK13)</f>
        <v>0</v>
      </c>
      <c r="BL43" s="287">
        <f>-(ZAŁ7a!BL11+ZAŁ7a!BL12+ZAŁ7a!BL13)-(ZAŁ8a!BL11+ZAŁ8a!BL12+ZAŁ8a!BL13)</f>
        <v>0</v>
      </c>
      <c r="BM43" s="287">
        <f>-(ZAŁ7a!BM11+ZAŁ7a!BM12+ZAŁ7a!BM13)-(ZAŁ8a!BM11+ZAŁ8a!BM12+ZAŁ8a!BM13)</f>
        <v>0</v>
      </c>
      <c r="BN43" s="287">
        <f>-(ZAŁ7a!BN11+ZAŁ7a!BN12+ZAŁ7a!BN13)-(ZAŁ8a!BN11+ZAŁ8a!BN12+ZAŁ8a!BN13)</f>
        <v>0</v>
      </c>
      <c r="BO43" s="287">
        <f>-(ZAŁ7a!BO11+ZAŁ7a!BO12+ZAŁ7a!BO13)-(ZAŁ8a!BO11+ZAŁ8a!BO12+ZAŁ8a!BO13)</f>
        <v>0</v>
      </c>
      <c r="BP43" s="287">
        <f>-(ZAŁ7a!BP11+ZAŁ7a!BP12+ZAŁ7a!BP13)-(ZAŁ8a!BP11+ZAŁ8a!BP12+ZAŁ8a!BP13)</f>
        <v>0</v>
      </c>
      <c r="BQ43" s="287">
        <f>-(ZAŁ7a!BQ11+ZAŁ7a!BQ12+ZAŁ7a!BQ13)-(ZAŁ8a!BQ11+ZAŁ8a!BQ12+ZAŁ8a!BQ13)</f>
        <v>0</v>
      </c>
      <c r="BR43" s="287">
        <f>-(ZAŁ7a!BR11+ZAŁ7a!BR12+ZAŁ7a!BR13)-(ZAŁ8a!BR11+ZAŁ8a!BR12+ZAŁ8a!BR13)</f>
        <v>0</v>
      </c>
      <c r="BS43" s="287">
        <f>-(ZAŁ7a!BS11+ZAŁ7a!BS12+ZAŁ7a!BS13)-(ZAŁ8a!BS11+ZAŁ8a!BS12+ZAŁ8a!BS13)</f>
        <v>0</v>
      </c>
      <c r="BT43" s="731">
        <f>-(ZAŁ7a!BT11+ZAŁ7a!BT12+ZAŁ7a!BT13)-(ZAŁ8a!BT11+ZAŁ8a!BT12+ZAŁ8a!BT13)</f>
        <v>0</v>
      </c>
      <c r="BU43" s="287">
        <f>-(ZAŁ7a!BU11+ZAŁ7a!BU12+ZAŁ7a!BU13)-(ZAŁ8a!BU11+ZAŁ8a!BU12+ZAŁ8a!BU13)</f>
        <v>0</v>
      </c>
      <c r="BV43" s="287">
        <f>-(ZAŁ7a!BV11+ZAŁ7a!BV12+ZAŁ7a!BV13)-(ZAŁ8a!BV11+ZAŁ8a!BV12+ZAŁ8a!BV13)</f>
        <v>0</v>
      </c>
      <c r="BW43" s="287">
        <f>-(ZAŁ7a!BW11+ZAŁ7a!BW12+ZAŁ7a!BW13)-(ZAŁ8a!BW11+ZAŁ8a!BW12+ZAŁ8a!BW13)</f>
        <v>0</v>
      </c>
      <c r="BX43" s="287">
        <f>-(ZAŁ7a!BX11+ZAŁ7a!BX12+ZAŁ7a!BX13)-(ZAŁ8a!BX11+ZAŁ8a!BX12+ZAŁ8a!BX13)</f>
        <v>0</v>
      </c>
      <c r="BY43" s="287">
        <f>-(ZAŁ7a!BY11+ZAŁ7a!BY12+ZAŁ7a!BY13)-(ZAŁ8a!BY11+ZAŁ8a!BY12+ZAŁ8a!BY13)</f>
        <v>0</v>
      </c>
      <c r="BZ43" s="287">
        <f>-(ZAŁ7a!BZ11+ZAŁ7a!BZ12+ZAŁ7a!BZ13)-(ZAŁ8a!BZ11+ZAŁ8a!BZ12+ZAŁ8a!BZ13)</f>
        <v>0</v>
      </c>
      <c r="CA43" s="287">
        <f>-(ZAŁ7a!CA11+ZAŁ7a!CA12+ZAŁ7a!CA13)-(ZAŁ8a!CA11+ZAŁ8a!CA12+ZAŁ8a!CA13)</f>
        <v>0</v>
      </c>
      <c r="CB43" s="287">
        <f>-(ZAŁ7a!CB11+ZAŁ7a!CB12+ZAŁ7a!CB13)-(ZAŁ8a!CB11+ZAŁ8a!CB12+ZAŁ8a!CB13)</f>
        <v>0</v>
      </c>
      <c r="CC43" s="287">
        <f>-(ZAŁ7a!CC11+ZAŁ7a!CC12+ZAŁ7a!CC13)-(ZAŁ8a!CC11+ZAŁ8a!CC12+ZAŁ8a!CC13)</f>
        <v>0</v>
      </c>
      <c r="CD43" s="287">
        <f>-(ZAŁ7a!CD11+ZAŁ7a!CD12+ZAŁ7a!CD13)-(ZAŁ8a!CD11+ZAŁ8a!CD12+ZAŁ8a!CD13)</f>
        <v>0</v>
      </c>
      <c r="CE43" s="287">
        <f>-(ZAŁ7a!CE11+ZAŁ7a!CE12+ZAŁ7a!CE13)-(ZAŁ8a!CE11+ZAŁ8a!CE12+ZAŁ8a!CE13)</f>
        <v>0</v>
      </c>
    </row>
    <row r="44" spans="2:83" x14ac:dyDescent="0.25">
      <c r="B44" s="738"/>
      <c r="C44" s="322"/>
      <c r="D44" s="436"/>
      <c r="E44" s="59"/>
      <c r="F44" s="59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7"/>
      <c r="BH44" s="287"/>
      <c r="BI44" s="287"/>
      <c r="BJ44" s="287"/>
      <c r="BK44" s="287"/>
      <c r="BL44" s="287"/>
      <c r="BM44" s="287"/>
      <c r="BN44" s="287"/>
      <c r="BO44" s="287"/>
      <c r="BP44" s="287"/>
      <c r="BQ44" s="287"/>
      <c r="BR44" s="287"/>
      <c r="BS44" s="287"/>
      <c r="BT44" s="731"/>
      <c r="BU44" s="287"/>
      <c r="BV44" s="287"/>
      <c r="BW44" s="287"/>
      <c r="BX44" s="287"/>
      <c r="BY44" s="287"/>
      <c r="BZ44" s="287"/>
      <c r="CA44" s="287"/>
      <c r="CB44" s="287"/>
      <c r="CC44" s="287"/>
      <c r="CD44" s="287"/>
      <c r="CE44" s="287"/>
    </row>
    <row r="45" spans="2:83" x14ac:dyDescent="0.25">
      <c r="B45" s="738"/>
      <c r="C45" s="321" t="s">
        <v>386</v>
      </c>
      <c r="D45" s="436">
        <f>SUM(F45:CE45)</f>
        <v>0</v>
      </c>
      <c r="E45" s="59"/>
      <c r="F45" s="291">
        <f t="shared" ref="F45:AA45" si="97">IF(SUM(J38:J40)&lt;0,0,-0.19*SUM(F38:F40))</f>
        <v>0</v>
      </c>
      <c r="G45" s="291">
        <f t="shared" si="97"/>
        <v>0</v>
      </c>
      <c r="H45" s="291">
        <f t="shared" si="97"/>
        <v>0</v>
      </c>
      <c r="I45" s="291">
        <f t="shared" si="97"/>
        <v>0</v>
      </c>
      <c r="J45" s="291">
        <f t="shared" si="97"/>
        <v>0</v>
      </c>
      <c r="K45" s="291">
        <f t="shared" si="97"/>
        <v>0</v>
      </c>
      <c r="L45" s="291">
        <f t="shared" si="97"/>
        <v>0</v>
      </c>
      <c r="M45" s="291">
        <f t="shared" si="97"/>
        <v>0</v>
      </c>
      <c r="N45" s="291">
        <f t="shared" si="97"/>
        <v>0</v>
      </c>
      <c r="O45" s="291">
        <f t="shared" si="97"/>
        <v>0</v>
      </c>
      <c r="P45" s="291">
        <f t="shared" si="97"/>
        <v>0</v>
      </c>
      <c r="Q45" s="291">
        <f t="shared" si="97"/>
        <v>0</v>
      </c>
      <c r="R45" s="291">
        <f t="shared" si="97"/>
        <v>0</v>
      </c>
      <c r="S45" s="291">
        <f t="shared" si="97"/>
        <v>0</v>
      </c>
      <c r="T45" s="291">
        <f t="shared" si="97"/>
        <v>0</v>
      </c>
      <c r="U45" s="291">
        <f t="shared" si="97"/>
        <v>0</v>
      </c>
      <c r="V45" s="291">
        <f t="shared" si="97"/>
        <v>0</v>
      </c>
      <c r="W45" s="291">
        <f t="shared" si="97"/>
        <v>0</v>
      </c>
      <c r="X45" s="291">
        <f t="shared" si="97"/>
        <v>0</v>
      </c>
      <c r="Y45" s="291">
        <f t="shared" si="97"/>
        <v>0</v>
      </c>
      <c r="Z45" s="291">
        <f t="shared" si="97"/>
        <v>0</v>
      </c>
      <c r="AA45" s="291">
        <f t="shared" si="97"/>
        <v>0</v>
      </c>
      <c r="AB45" s="291">
        <f>IF(SUM(AF38:AF40)&lt;0,0,-0.19*SUM(AB38:AB40))</f>
        <v>0</v>
      </c>
      <c r="AC45" s="291">
        <f t="shared" ref="AC45:CE45" si="98">IF(SUM(AG38:AG40)&lt;0,0,-0.19*SUM(AC38:AC40))</f>
        <v>0</v>
      </c>
      <c r="AD45" s="291">
        <f t="shared" si="98"/>
        <v>0</v>
      </c>
      <c r="AE45" s="291">
        <f t="shared" si="98"/>
        <v>0</v>
      </c>
      <c r="AF45" s="291">
        <f t="shared" si="98"/>
        <v>0</v>
      </c>
      <c r="AG45" s="291">
        <f t="shared" si="98"/>
        <v>0</v>
      </c>
      <c r="AH45" s="291">
        <f t="shared" si="98"/>
        <v>0</v>
      </c>
      <c r="AI45" s="291">
        <f t="shared" si="98"/>
        <v>0</v>
      </c>
      <c r="AJ45" s="291">
        <f t="shared" si="98"/>
        <v>0</v>
      </c>
      <c r="AK45" s="291">
        <f t="shared" si="98"/>
        <v>0</v>
      </c>
      <c r="AL45" s="291">
        <f t="shared" si="98"/>
        <v>0</v>
      </c>
      <c r="AM45" s="291">
        <f t="shared" si="98"/>
        <v>0</v>
      </c>
      <c r="AN45" s="291">
        <f t="shared" si="98"/>
        <v>0</v>
      </c>
      <c r="AO45" s="291">
        <f t="shared" si="98"/>
        <v>0</v>
      </c>
      <c r="AP45" s="291">
        <f t="shared" si="98"/>
        <v>0</v>
      </c>
      <c r="AQ45" s="291">
        <f t="shared" si="98"/>
        <v>0</v>
      </c>
      <c r="AR45" s="291">
        <f t="shared" si="98"/>
        <v>0</v>
      </c>
      <c r="AS45" s="291">
        <f t="shared" si="98"/>
        <v>0</v>
      </c>
      <c r="AT45" s="291">
        <f t="shared" si="98"/>
        <v>0</v>
      </c>
      <c r="AU45" s="291">
        <f t="shared" si="98"/>
        <v>0</v>
      </c>
      <c r="AV45" s="291">
        <f t="shared" si="98"/>
        <v>0</v>
      </c>
      <c r="AW45" s="291">
        <f t="shared" si="98"/>
        <v>0</v>
      </c>
      <c r="AX45" s="291">
        <f t="shared" si="98"/>
        <v>0</v>
      </c>
      <c r="AY45" s="291">
        <f t="shared" si="98"/>
        <v>0</v>
      </c>
      <c r="AZ45" s="291">
        <f t="shared" si="98"/>
        <v>0</v>
      </c>
      <c r="BA45" s="291">
        <f t="shared" si="98"/>
        <v>0</v>
      </c>
      <c r="BB45" s="291">
        <f t="shared" si="98"/>
        <v>0</v>
      </c>
      <c r="BC45" s="291">
        <f t="shared" si="98"/>
        <v>0</v>
      </c>
      <c r="BD45" s="291">
        <f t="shared" si="98"/>
        <v>0</v>
      </c>
      <c r="BE45" s="291">
        <f t="shared" si="98"/>
        <v>0</v>
      </c>
      <c r="BF45" s="291">
        <f t="shared" si="98"/>
        <v>0</v>
      </c>
      <c r="BG45" s="291">
        <f t="shared" si="98"/>
        <v>0</v>
      </c>
      <c r="BH45" s="291">
        <f t="shared" si="98"/>
        <v>0</v>
      </c>
      <c r="BI45" s="291">
        <f t="shared" si="98"/>
        <v>0</v>
      </c>
      <c r="BJ45" s="291">
        <f t="shared" si="98"/>
        <v>0</v>
      </c>
      <c r="BK45" s="291">
        <f t="shared" si="98"/>
        <v>0</v>
      </c>
      <c r="BL45" s="291">
        <f t="shared" si="98"/>
        <v>0</v>
      </c>
      <c r="BM45" s="291">
        <f t="shared" si="98"/>
        <v>0</v>
      </c>
      <c r="BN45" s="291">
        <f t="shared" si="98"/>
        <v>0</v>
      </c>
      <c r="BO45" s="291">
        <f t="shared" si="98"/>
        <v>0</v>
      </c>
      <c r="BP45" s="291">
        <f t="shared" si="98"/>
        <v>0</v>
      </c>
      <c r="BQ45" s="291">
        <f t="shared" si="98"/>
        <v>0</v>
      </c>
      <c r="BR45" s="291">
        <f t="shared" si="98"/>
        <v>0</v>
      </c>
      <c r="BS45" s="291">
        <f t="shared" si="98"/>
        <v>0</v>
      </c>
      <c r="BT45" s="747">
        <f t="shared" si="98"/>
        <v>0</v>
      </c>
      <c r="BU45" s="291">
        <f t="shared" si="98"/>
        <v>0</v>
      </c>
      <c r="BV45" s="291">
        <f t="shared" si="98"/>
        <v>0</v>
      </c>
      <c r="BW45" s="291">
        <f t="shared" si="98"/>
        <v>0</v>
      </c>
      <c r="BX45" s="291">
        <f t="shared" si="98"/>
        <v>0</v>
      </c>
      <c r="BY45" s="291">
        <f t="shared" si="98"/>
        <v>0</v>
      </c>
      <c r="BZ45" s="291">
        <f t="shared" si="98"/>
        <v>0</v>
      </c>
      <c r="CA45" s="291">
        <f t="shared" si="98"/>
        <v>0</v>
      </c>
      <c r="CB45" s="291">
        <f t="shared" si="98"/>
        <v>0</v>
      </c>
      <c r="CC45" s="291">
        <f t="shared" si="98"/>
        <v>0</v>
      </c>
      <c r="CD45" s="291">
        <f t="shared" si="98"/>
        <v>0</v>
      </c>
      <c r="CE45" s="291">
        <f t="shared" si="98"/>
        <v>0</v>
      </c>
    </row>
    <row r="46" spans="2:83" x14ac:dyDescent="0.25">
      <c r="B46" s="738"/>
      <c r="C46" s="495" t="s">
        <v>523</v>
      </c>
      <c r="D46" s="436">
        <f>SUM(F46:CE46)</f>
        <v>0</v>
      </c>
      <c r="E46" s="65"/>
      <c r="F46" s="294">
        <f>SUM(F38:F45)</f>
        <v>0</v>
      </c>
      <c r="G46" s="294">
        <f t="shared" ref="G46:BR46" si="99">SUM(G38:G45)</f>
        <v>0</v>
      </c>
      <c r="H46" s="294">
        <f t="shared" si="99"/>
        <v>0</v>
      </c>
      <c r="I46" s="294">
        <f t="shared" si="99"/>
        <v>0</v>
      </c>
      <c r="J46" s="294">
        <f t="shared" si="99"/>
        <v>0</v>
      </c>
      <c r="K46" s="294">
        <f t="shared" si="99"/>
        <v>0</v>
      </c>
      <c r="L46" s="294">
        <f t="shared" si="99"/>
        <v>0</v>
      </c>
      <c r="M46" s="294">
        <f t="shared" si="99"/>
        <v>0</v>
      </c>
      <c r="N46" s="294">
        <f t="shared" si="99"/>
        <v>0</v>
      </c>
      <c r="O46" s="294">
        <f t="shared" si="99"/>
        <v>0</v>
      </c>
      <c r="P46" s="294">
        <f t="shared" si="99"/>
        <v>0</v>
      </c>
      <c r="Q46" s="294">
        <f t="shared" si="99"/>
        <v>0</v>
      </c>
      <c r="R46" s="294">
        <f t="shared" si="99"/>
        <v>0</v>
      </c>
      <c r="S46" s="294">
        <f t="shared" si="99"/>
        <v>0</v>
      </c>
      <c r="T46" s="294">
        <f t="shared" si="99"/>
        <v>0</v>
      </c>
      <c r="U46" s="294">
        <f t="shared" si="99"/>
        <v>0</v>
      </c>
      <c r="V46" s="294">
        <f t="shared" si="99"/>
        <v>0</v>
      </c>
      <c r="W46" s="294">
        <f t="shared" si="99"/>
        <v>0</v>
      </c>
      <c r="X46" s="294">
        <f t="shared" si="99"/>
        <v>0</v>
      </c>
      <c r="Y46" s="294">
        <f t="shared" si="99"/>
        <v>0</v>
      </c>
      <c r="Z46" s="294">
        <f t="shared" si="99"/>
        <v>0</v>
      </c>
      <c r="AA46" s="294">
        <f t="shared" si="99"/>
        <v>0</v>
      </c>
      <c r="AB46" s="294">
        <f t="shared" si="99"/>
        <v>0</v>
      </c>
      <c r="AC46" s="294">
        <f t="shared" si="99"/>
        <v>0</v>
      </c>
      <c r="AD46" s="294">
        <f t="shared" si="99"/>
        <v>0</v>
      </c>
      <c r="AE46" s="294">
        <f t="shared" si="99"/>
        <v>0</v>
      </c>
      <c r="AF46" s="294">
        <f t="shared" si="99"/>
        <v>0</v>
      </c>
      <c r="AG46" s="294">
        <f t="shared" si="99"/>
        <v>0</v>
      </c>
      <c r="AH46" s="294">
        <f t="shared" si="99"/>
        <v>0</v>
      </c>
      <c r="AI46" s="294">
        <f t="shared" si="99"/>
        <v>0</v>
      </c>
      <c r="AJ46" s="294">
        <f t="shared" si="99"/>
        <v>0</v>
      </c>
      <c r="AK46" s="294">
        <f t="shared" si="99"/>
        <v>0</v>
      </c>
      <c r="AL46" s="294">
        <f t="shared" si="99"/>
        <v>0</v>
      </c>
      <c r="AM46" s="294">
        <f t="shared" si="99"/>
        <v>0</v>
      </c>
      <c r="AN46" s="294">
        <f t="shared" si="99"/>
        <v>0</v>
      </c>
      <c r="AO46" s="294">
        <f t="shared" si="99"/>
        <v>0</v>
      </c>
      <c r="AP46" s="294">
        <f t="shared" si="99"/>
        <v>0</v>
      </c>
      <c r="AQ46" s="294">
        <f t="shared" si="99"/>
        <v>0</v>
      </c>
      <c r="AR46" s="294">
        <f t="shared" si="99"/>
        <v>0</v>
      </c>
      <c r="AS46" s="294">
        <f t="shared" si="99"/>
        <v>0</v>
      </c>
      <c r="AT46" s="294">
        <f t="shared" si="99"/>
        <v>0</v>
      </c>
      <c r="AU46" s="294">
        <f t="shared" si="99"/>
        <v>0</v>
      </c>
      <c r="AV46" s="294">
        <f t="shared" si="99"/>
        <v>0</v>
      </c>
      <c r="AW46" s="294">
        <f t="shared" si="99"/>
        <v>0</v>
      </c>
      <c r="AX46" s="294">
        <f t="shared" si="99"/>
        <v>0</v>
      </c>
      <c r="AY46" s="294">
        <f t="shared" si="99"/>
        <v>0</v>
      </c>
      <c r="AZ46" s="294">
        <f t="shared" si="99"/>
        <v>0</v>
      </c>
      <c r="BA46" s="294">
        <f t="shared" si="99"/>
        <v>0</v>
      </c>
      <c r="BB46" s="294">
        <f t="shared" si="99"/>
        <v>0</v>
      </c>
      <c r="BC46" s="294">
        <f t="shared" si="99"/>
        <v>0</v>
      </c>
      <c r="BD46" s="294">
        <f t="shared" si="99"/>
        <v>0</v>
      </c>
      <c r="BE46" s="294">
        <f t="shared" si="99"/>
        <v>0</v>
      </c>
      <c r="BF46" s="294">
        <f t="shared" si="99"/>
        <v>0</v>
      </c>
      <c r="BG46" s="294">
        <f t="shared" si="99"/>
        <v>0</v>
      </c>
      <c r="BH46" s="294">
        <f t="shared" si="99"/>
        <v>0</v>
      </c>
      <c r="BI46" s="294">
        <f t="shared" si="99"/>
        <v>0</v>
      </c>
      <c r="BJ46" s="294">
        <f t="shared" si="99"/>
        <v>0</v>
      </c>
      <c r="BK46" s="294">
        <f t="shared" si="99"/>
        <v>0</v>
      </c>
      <c r="BL46" s="294">
        <f t="shared" si="99"/>
        <v>0</v>
      </c>
      <c r="BM46" s="294">
        <f t="shared" si="99"/>
        <v>0</v>
      </c>
      <c r="BN46" s="294">
        <f t="shared" si="99"/>
        <v>0</v>
      </c>
      <c r="BO46" s="294">
        <f t="shared" si="99"/>
        <v>0</v>
      </c>
      <c r="BP46" s="294">
        <f t="shared" si="99"/>
        <v>0</v>
      </c>
      <c r="BQ46" s="294">
        <f t="shared" si="99"/>
        <v>0</v>
      </c>
      <c r="BR46" s="294">
        <f t="shared" si="99"/>
        <v>0</v>
      </c>
      <c r="BS46" s="294">
        <f t="shared" ref="BS46:CE46" si="100">SUM(BS38:BS45)</f>
        <v>0</v>
      </c>
      <c r="BT46" s="740">
        <f t="shared" si="100"/>
        <v>0</v>
      </c>
      <c r="BU46" s="294">
        <f t="shared" si="100"/>
        <v>0</v>
      </c>
      <c r="BV46" s="294">
        <f t="shared" si="100"/>
        <v>0</v>
      </c>
      <c r="BW46" s="294">
        <f t="shared" si="100"/>
        <v>0</v>
      </c>
      <c r="BX46" s="294">
        <f t="shared" si="100"/>
        <v>0</v>
      </c>
      <c r="BY46" s="294">
        <f t="shared" si="100"/>
        <v>0</v>
      </c>
      <c r="BZ46" s="294">
        <f t="shared" si="100"/>
        <v>0</v>
      </c>
      <c r="CA46" s="294">
        <f t="shared" si="100"/>
        <v>0</v>
      </c>
      <c r="CB46" s="294">
        <f t="shared" si="100"/>
        <v>0</v>
      </c>
      <c r="CC46" s="294">
        <f t="shared" si="100"/>
        <v>0</v>
      </c>
      <c r="CD46" s="294">
        <f t="shared" si="100"/>
        <v>0</v>
      </c>
      <c r="CE46" s="294">
        <f t="shared" si="100"/>
        <v>0</v>
      </c>
    </row>
    <row r="47" spans="2:83" x14ac:dyDescent="0.25">
      <c r="B47" s="738"/>
      <c r="C47" s="323"/>
      <c r="D47" s="437"/>
      <c r="E47" s="324"/>
      <c r="F47" s="65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59"/>
      <c r="BM47" s="59"/>
      <c r="BN47" s="59"/>
      <c r="BO47" s="59"/>
      <c r="BP47" s="59"/>
      <c r="BQ47" s="59"/>
      <c r="BR47" s="59"/>
      <c r="BS47" s="59"/>
      <c r="BT47" s="547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</row>
    <row r="48" spans="2:83" ht="21" x14ac:dyDescent="0.35">
      <c r="B48" s="738"/>
      <c r="C48" s="325" t="s">
        <v>263</v>
      </c>
      <c r="D48" s="438"/>
      <c r="E48" s="486" t="e">
        <f>XIRR(F46:CE46,F7:CE7)</f>
        <v>#NUM!</v>
      </c>
      <c r="F48" s="326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7"/>
      <c r="AS48" s="327"/>
      <c r="AT48" s="327"/>
      <c r="AU48" s="327"/>
      <c r="AV48" s="327"/>
      <c r="AW48" s="327"/>
      <c r="AX48" s="327"/>
      <c r="AY48" s="327"/>
      <c r="AZ48" s="327"/>
      <c r="BA48" s="327"/>
      <c r="BB48" s="327"/>
      <c r="BC48" s="327"/>
      <c r="BD48" s="327"/>
      <c r="BE48" s="327"/>
      <c r="BF48" s="327"/>
      <c r="BG48" s="327"/>
      <c r="BH48" s="327"/>
      <c r="BI48" s="327"/>
      <c r="BJ48" s="327"/>
      <c r="BK48" s="327"/>
      <c r="BL48" s="327"/>
      <c r="BM48" s="327"/>
      <c r="BN48" s="327"/>
      <c r="BO48" s="327"/>
      <c r="BP48" s="327"/>
      <c r="BQ48" s="327"/>
      <c r="BR48" s="327"/>
      <c r="BS48" s="327"/>
      <c r="BT48" s="748"/>
      <c r="BU48" s="327"/>
      <c r="BV48" s="327"/>
      <c r="BW48" s="327"/>
      <c r="BX48" s="327"/>
      <c r="BY48" s="327"/>
      <c r="BZ48" s="327"/>
      <c r="CA48" s="327"/>
      <c r="CB48" s="327"/>
      <c r="CC48" s="327"/>
      <c r="CD48" s="327"/>
      <c r="CE48" s="327"/>
    </row>
    <row r="49" spans="2:83" ht="20.25" customHeight="1" x14ac:dyDescent="0.35">
      <c r="B49" s="738"/>
      <c r="C49" s="59"/>
      <c r="D49" s="431"/>
      <c r="E49" s="295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47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</row>
    <row r="50" spans="2:83" ht="20.25" customHeight="1" x14ac:dyDescent="0.35">
      <c r="B50" s="749" t="s">
        <v>515</v>
      </c>
      <c r="C50" s="59"/>
      <c r="D50" s="431"/>
      <c r="E50" s="295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47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</row>
    <row r="51" spans="2:83" x14ac:dyDescent="0.25">
      <c r="B51" s="738"/>
      <c r="C51" s="59"/>
      <c r="D51" s="431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47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</row>
    <row r="52" spans="2:83" ht="18.75" x14ac:dyDescent="0.25">
      <c r="B52" s="705"/>
      <c r="C52" s="725" t="s">
        <v>311</v>
      </c>
      <c r="D52" s="750" t="s">
        <v>242</v>
      </c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727"/>
      <c r="BU52" s="281"/>
      <c r="BV52" s="281"/>
      <c r="BW52" s="281"/>
      <c r="BX52" s="281"/>
      <c r="BY52" s="281"/>
      <c r="BZ52" s="281"/>
      <c r="CA52" s="281"/>
      <c r="CB52" s="281"/>
      <c r="CC52" s="281"/>
      <c r="CD52" s="281"/>
      <c r="CE52" s="281"/>
    </row>
    <row r="53" spans="2:83" ht="18" x14ac:dyDescent="0.25">
      <c r="B53" s="728">
        <v>1</v>
      </c>
      <c r="C53" s="335" t="s">
        <v>516</v>
      </c>
      <c r="D53" s="433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  <c r="W53" s="330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330"/>
      <c r="AY53" s="330"/>
      <c r="AZ53" s="330"/>
      <c r="BA53" s="330"/>
      <c r="BB53" s="330"/>
      <c r="BC53" s="330"/>
      <c r="BD53" s="330"/>
      <c r="BE53" s="330"/>
      <c r="BF53" s="330"/>
      <c r="BG53" s="337"/>
      <c r="BH53" s="337"/>
      <c r="BI53" s="337"/>
      <c r="BJ53" s="337"/>
      <c r="BK53" s="337"/>
      <c r="BL53" s="337"/>
      <c r="BM53" s="337"/>
      <c r="BN53" s="337"/>
      <c r="BO53" s="337"/>
      <c r="BP53" s="337"/>
      <c r="BQ53" s="337"/>
      <c r="BR53" s="337"/>
      <c r="BS53" s="337"/>
      <c r="BT53" s="729"/>
      <c r="BU53" s="337"/>
      <c r="BV53" s="337"/>
      <c r="BW53" s="337"/>
      <c r="BX53" s="337"/>
      <c r="BY53" s="337"/>
      <c r="BZ53" s="337"/>
      <c r="CA53" s="337"/>
      <c r="CB53" s="337"/>
      <c r="CC53" s="337"/>
      <c r="CD53" s="337"/>
      <c r="CE53" s="337"/>
    </row>
    <row r="54" spans="2:83" ht="21" customHeight="1" x14ac:dyDescent="0.25">
      <c r="B54" s="730" t="s">
        <v>81</v>
      </c>
      <c r="C54" s="268" t="s">
        <v>517</v>
      </c>
      <c r="D54" s="427">
        <f t="shared" ref="D54:D61" si="101">SUM(F54:CE54)</f>
        <v>0</v>
      </c>
      <c r="E54" s="258"/>
      <c r="F54" s="287">
        <f>SUMIF(ZAŁ7a!$F$8:$AP$8,ZAŁ9!$F$7:$CE$7,ZAŁ7a!$F11:$AP11)+SUMIF(ZAŁ7a!$F$8:$AP$8,ZAŁ9!$F$7:$CE$7,ZAŁ7a!$F14:$AP14)</f>
        <v>0</v>
      </c>
      <c r="G54" s="287">
        <f>SUMIF(ZAŁ7a!$F$8:$AP$8,ZAŁ9!$F$7:$CE$7,ZAŁ7a!$F11:$AP11)+SUMIF(ZAŁ7a!$F$8:$AP$8,ZAŁ9!$F$7:$CE$7,ZAŁ7a!$F14:$AP14)</f>
        <v>0</v>
      </c>
      <c r="H54" s="287">
        <f>SUMIF(ZAŁ7a!$F$8:$AP$8,ZAŁ9!$F$7:$CE$7,ZAŁ7a!$F11:$AP11)+SUMIF(ZAŁ7a!$F$8:$AP$8,ZAŁ9!$F$7:$CE$7,ZAŁ7a!$F14:$AP14)</f>
        <v>0</v>
      </c>
      <c r="I54" s="287">
        <f>SUMIF(ZAŁ7a!$F$8:$AP$8,ZAŁ9!$F$7:$CE$7,ZAŁ7a!$F11:$AP11)+SUMIF(ZAŁ7a!$F$8:$AP$8,ZAŁ9!$F$7:$CE$7,ZAŁ7a!$F14:$AP14)</f>
        <v>0</v>
      </c>
      <c r="J54" s="287">
        <f>SUMIF(ZAŁ7a!$F$8:$AP$8,ZAŁ9!$F$7:$CE$7,ZAŁ7a!$F11:$AP11)+SUMIF(ZAŁ7a!$F$8:$AP$8,ZAŁ9!$F$7:$CE$7,ZAŁ7a!$F14:$AP14)</f>
        <v>0</v>
      </c>
      <c r="K54" s="287">
        <f>SUMIF(ZAŁ7a!$F$8:$AP$8,ZAŁ9!$F$7:$CE$7,ZAŁ7a!$F11:$AP11)+SUMIF(ZAŁ7a!$F$8:$AP$8,ZAŁ9!$F$7:$CE$7,ZAŁ7a!$F14:$AP14)</f>
        <v>0</v>
      </c>
      <c r="L54" s="287">
        <f>SUMIF(ZAŁ7a!$F$8:$AP$8,ZAŁ9!$F$7:$CE$7,ZAŁ7a!$F11:$AP11)+SUMIF(ZAŁ7a!$F$8:$AP$8,ZAŁ9!$F$7:$CE$7,ZAŁ7a!$F14:$AP14)</f>
        <v>0</v>
      </c>
      <c r="M54" s="287">
        <f>SUMIF(ZAŁ7a!$F$8:$AP$8,ZAŁ9!$F$7:$CE$7,ZAŁ7a!$F11:$AP11)+SUMIF(ZAŁ7a!$F$8:$AP$8,ZAŁ9!$F$7:$CE$7,ZAŁ7a!$F14:$AP14)</f>
        <v>0</v>
      </c>
      <c r="N54" s="287">
        <f>SUMIF(ZAŁ7a!$F$8:$AP$8,ZAŁ9!$F$7:$CE$7,ZAŁ7a!$F11:$AP11)+SUMIF(ZAŁ7a!$F$8:$AP$8,ZAŁ9!$F$7:$CE$7,ZAŁ7a!$F14:$AP14)</f>
        <v>0</v>
      </c>
      <c r="O54" s="287">
        <f>SUMIF(ZAŁ7a!$F$8:$AP$8,ZAŁ9!$F$7:$CE$7,ZAŁ7a!$F11:$AP11)+SUMIF(ZAŁ7a!$F$8:$AP$8,ZAŁ9!$F$7:$CE$7,ZAŁ7a!$F14:$AP14)</f>
        <v>0</v>
      </c>
      <c r="P54" s="287">
        <f>SUMIF(ZAŁ7a!$F$8:$AP$8,ZAŁ9!$F$7:$CE$7,ZAŁ7a!$F11:$AP11)+SUMIF(ZAŁ7a!$F$8:$AP$8,ZAŁ9!$F$7:$CE$7,ZAŁ7a!$F14:$AP14)</f>
        <v>0</v>
      </c>
      <c r="Q54" s="287">
        <f>SUMIF(ZAŁ7a!$F$8:$AP$8,ZAŁ9!$F$7:$CE$7,ZAŁ7a!$F11:$AP11)+SUMIF(ZAŁ7a!$F$8:$AP$8,ZAŁ9!$F$7:$CE$7,ZAŁ7a!$F14:$AP14)</f>
        <v>0</v>
      </c>
      <c r="R54" s="287">
        <f>SUMIF(ZAŁ7a!$F$8:$AP$8,ZAŁ9!$F$7:$CE$7,ZAŁ7a!$F11:$AP11)+SUMIF(ZAŁ7a!$F$8:$AP$8,ZAŁ9!$F$7:$CE$7,ZAŁ7a!$F14:$AP14)</f>
        <v>0</v>
      </c>
      <c r="S54" s="287">
        <f>SUMIF(ZAŁ7a!$F$8:$AP$8,ZAŁ9!$F$7:$CE$7,ZAŁ7a!$F11:$AP11)+SUMIF(ZAŁ7a!$F$8:$AP$8,ZAŁ9!$F$7:$CE$7,ZAŁ7a!$F14:$AP14)</f>
        <v>0</v>
      </c>
      <c r="T54" s="287">
        <f>SUMIF(ZAŁ7a!$F$8:$AP$8,ZAŁ9!$F$7:$CE$7,ZAŁ7a!$F11:$AP11)+SUMIF(ZAŁ7a!$F$8:$AP$8,ZAŁ9!$F$7:$CE$7,ZAŁ7a!$F14:$AP14)</f>
        <v>0</v>
      </c>
      <c r="U54" s="287">
        <f>SUMIF(ZAŁ7a!$F$8:$AP$8,ZAŁ9!$F$7:$CE$7,ZAŁ7a!$F11:$AP11)+SUMIF(ZAŁ7a!$F$8:$AP$8,ZAŁ9!$F$7:$CE$7,ZAŁ7a!$F14:$AP14)</f>
        <v>0</v>
      </c>
      <c r="V54" s="287">
        <f>SUMIF(ZAŁ7a!$F$8:$AP$8,ZAŁ9!$F$7:$CE$7,ZAŁ7a!$F11:$AP11)+SUMIF(ZAŁ7a!$F$8:$AP$8,ZAŁ9!$F$7:$CE$7,ZAŁ7a!$F14:$AP14)</f>
        <v>0</v>
      </c>
      <c r="W54" s="287">
        <f>SUMIF(ZAŁ7a!$F$8:$AP$8,ZAŁ9!$F$7:$CE$7,ZAŁ7a!$F11:$AP11)+SUMIF(ZAŁ7a!$F$8:$AP$8,ZAŁ9!$F$7:$CE$7,ZAŁ7a!$F14:$AP14)</f>
        <v>0</v>
      </c>
      <c r="X54" s="287">
        <f>SUMIF(ZAŁ7a!$F$8:$AP$8,ZAŁ9!$F$7:$CE$7,ZAŁ7a!$F11:$AP11)+SUMIF(ZAŁ7a!$F$8:$AP$8,ZAŁ9!$F$7:$CE$7,ZAŁ7a!$F14:$AP14)</f>
        <v>0</v>
      </c>
      <c r="Y54" s="287">
        <f>SUMIF(ZAŁ7a!$F$8:$AP$8,ZAŁ9!$F$7:$CE$7,ZAŁ7a!$F11:$AP11)+SUMIF(ZAŁ7a!$F$8:$AP$8,ZAŁ9!$F$7:$CE$7,ZAŁ7a!$F14:$AP14)</f>
        <v>0</v>
      </c>
      <c r="Z54" s="287">
        <f>SUMIF(ZAŁ7a!$F$8:$AP$8,ZAŁ9!$F$7:$CE$7,ZAŁ7a!$F11:$AP11)+SUMIF(ZAŁ7a!$F$8:$AP$8,ZAŁ9!$F$7:$CE$7,ZAŁ7a!$F14:$AP14)</f>
        <v>0</v>
      </c>
      <c r="AA54" s="287">
        <f>SUMIF(ZAŁ7a!$F$8:$AP$8,ZAŁ9!$F$7:$CE$7,ZAŁ7a!$F11:$AP11)+SUMIF(ZAŁ7a!$F$8:$AP$8,ZAŁ9!$F$7:$CE$7,ZAŁ7a!$F14:$AP14)</f>
        <v>0</v>
      </c>
      <c r="AB54" s="287">
        <f>SUMIF(ZAŁ7a!$F$8:$AP$8,ZAŁ9!$F$7:$CE$7,ZAŁ7a!$F11:$AP11)+SUMIF(ZAŁ7a!$F$8:$AP$8,ZAŁ9!$F$7:$CE$7,ZAŁ7a!$F14:$AP14)</f>
        <v>0</v>
      </c>
      <c r="AC54" s="287">
        <f>SUMIF(ZAŁ7a!$F$8:$AP$8,ZAŁ9!$F$7:$CE$7,ZAŁ7a!$F11:$AP11)+SUMIF(ZAŁ7a!$F$8:$AP$8,ZAŁ9!$F$7:$CE$7,ZAŁ7a!$F14:$AP14)</f>
        <v>0</v>
      </c>
      <c r="AD54" s="287">
        <f>SUMIF(ZAŁ7a!$F$8:$AP$8,ZAŁ9!$F$7:$CE$7,ZAŁ7a!$F11:$AP11)+SUMIF(ZAŁ7a!$F$8:$AP$8,ZAŁ9!$F$7:$CE$7,ZAŁ7a!$F14:$AP14)</f>
        <v>0</v>
      </c>
      <c r="AE54" s="287">
        <f>SUMIF(ZAŁ7a!$F$8:$AP$8,ZAŁ9!$F$7:$CE$7,ZAŁ7a!$F11:$AP11)+SUMIF(ZAŁ7a!$F$8:$AP$8,ZAŁ9!$F$7:$CE$7,ZAŁ7a!$F14:$AP14)</f>
        <v>0</v>
      </c>
      <c r="AF54" s="287">
        <f>SUMIF(ZAŁ7a!$F$8:$AP$8,ZAŁ9!$F$7:$CE$7,ZAŁ7a!$F11:$AP11)+SUMIF(ZAŁ7a!$F$8:$AP$8,ZAŁ9!$F$7:$CE$7,ZAŁ7a!$F14:$AP14)</f>
        <v>0</v>
      </c>
      <c r="AG54" s="287">
        <f>SUMIF(ZAŁ7a!$F$8:$AP$8,ZAŁ9!$F$7:$CE$7,ZAŁ7a!$F11:$AP11)+SUMIF(ZAŁ7a!$F$8:$AP$8,ZAŁ9!$F$7:$CE$7,ZAŁ7a!$F14:$AP14)</f>
        <v>0</v>
      </c>
      <c r="AH54" s="287">
        <f>SUMIF(ZAŁ7a!$F$8:$AP$8,ZAŁ9!$F$7:$CE$7,ZAŁ7a!$F11:$AP11)+SUMIF(ZAŁ7a!$F$8:$AP$8,ZAŁ9!$F$7:$CE$7,ZAŁ7a!$F14:$AP14)</f>
        <v>0</v>
      </c>
      <c r="AI54" s="287">
        <f>SUMIF(ZAŁ7a!$F$8:$AP$8,ZAŁ9!$F$7:$CE$7,ZAŁ7a!$F11:$AP11)+SUMIF(ZAŁ7a!$F$8:$AP$8,ZAŁ9!$F$7:$CE$7,ZAŁ7a!$F14:$AP14)</f>
        <v>0</v>
      </c>
      <c r="AJ54" s="287">
        <f>SUMIF(ZAŁ7a!$F$8:$AP$8,ZAŁ9!$F$7:$CE$7,ZAŁ7a!$F11:$AP11)+SUMIF(ZAŁ7a!$F$8:$AP$8,ZAŁ9!$F$7:$CE$7,ZAŁ7a!$F14:$AP14)</f>
        <v>0</v>
      </c>
      <c r="AK54" s="287">
        <f>SUMIF(ZAŁ7a!$F$8:$AP$8,ZAŁ9!$F$7:$CE$7,ZAŁ7a!$F11:$AP11)+SUMIF(ZAŁ7a!$F$8:$AP$8,ZAŁ9!$F$7:$CE$7,ZAŁ7a!$F14:$AP14)</f>
        <v>0</v>
      </c>
      <c r="AL54" s="287">
        <f>SUMIF(ZAŁ7a!$F$8:$AP$8,ZAŁ9!$F$7:$CE$7,ZAŁ7a!$F11:$AP11)+SUMIF(ZAŁ7a!$F$8:$AP$8,ZAŁ9!$F$7:$CE$7,ZAŁ7a!$F14:$AP14)</f>
        <v>0</v>
      </c>
      <c r="AM54" s="287">
        <f>SUMIF(ZAŁ7a!$F$8:$AP$8,ZAŁ9!$F$7:$CE$7,ZAŁ7a!$F11:$AP11)+SUMIF(ZAŁ7a!$F$8:$AP$8,ZAŁ9!$F$7:$CE$7,ZAŁ7a!$F14:$AP14)</f>
        <v>0</v>
      </c>
      <c r="AN54" s="287">
        <f>SUMIF(ZAŁ7a!$F$8:$AP$8,ZAŁ9!$F$7:$CE$7,ZAŁ7a!$F11:$AP11)+SUMIF(ZAŁ7a!$F$8:$AP$8,ZAŁ9!$F$7:$CE$7,ZAŁ7a!$F14:$AP14)</f>
        <v>0</v>
      </c>
      <c r="AO54" s="287">
        <f>SUMIF(ZAŁ7a!$F$8:$AP$8,ZAŁ9!$F$7:$CE$7,ZAŁ7a!$F11:$AP11)+SUMIF(ZAŁ7a!$F$8:$AP$8,ZAŁ9!$F$7:$CE$7,ZAŁ7a!$F14:$AP14)</f>
        <v>0</v>
      </c>
      <c r="AP54" s="287">
        <f>SUMIF(ZAŁ7a!$F$8:$AP$8,ZAŁ9!$F$7:$CE$7,ZAŁ7a!$F11:$AP11)+SUMIF(ZAŁ7a!$F$8:$AP$8,ZAŁ9!$F$7:$CE$7,ZAŁ7a!$F14:$AP14)</f>
        <v>0</v>
      </c>
      <c r="AQ54" s="287">
        <f>SUMIF(ZAŁ7a!$F$8:$AP$8,ZAŁ9!$F$7:$CE$7,ZAŁ7a!$F11:$AP11)+SUMIF(ZAŁ7a!$F$8:$AP$8,ZAŁ9!$F$7:$CE$7,ZAŁ7a!$F14:$AP14)</f>
        <v>0</v>
      </c>
      <c r="AR54" s="287">
        <f>SUMIF(ZAŁ7a!$F$8:$AP$8,ZAŁ9!$F$7:$CE$7,ZAŁ7a!$F11:$AP11)+SUMIF(ZAŁ7a!$F$8:$AP$8,ZAŁ9!$F$7:$CE$7,ZAŁ7a!$F14:$AP14)</f>
        <v>0</v>
      </c>
      <c r="AS54" s="287">
        <f>SUMIF(ZAŁ7a!$F$8:$AP$8,ZAŁ9!$F$7:$CE$7,ZAŁ7a!$F11:$AP11)+SUMIF(ZAŁ7a!$F$8:$AP$8,ZAŁ9!$F$7:$CE$7,ZAŁ7a!$F14:$AP14)</f>
        <v>0</v>
      </c>
      <c r="AT54" s="287">
        <f>SUMIF(ZAŁ7a!$F$8:$AP$8,ZAŁ9!$F$7:$CE$7,ZAŁ7a!$F11:$AP11)+SUMIF(ZAŁ7a!$F$8:$AP$8,ZAŁ9!$F$7:$CE$7,ZAŁ7a!$F14:$AP14)</f>
        <v>0</v>
      </c>
      <c r="AU54" s="287">
        <f>SUMIF(ZAŁ7a!$F$8:$AP$8,ZAŁ9!$F$7:$CE$7,ZAŁ7a!$F11:$AP11)+SUMIF(ZAŁ7a!$F$8:$AP$8,ZAŁ9!$F$7:$CE$7,ZAŁ7a!$F14:$AP14)</f>
        <v>0</v>
      </c>
      <c r="AV54" s="287">
        <f>SUMIF(ZAŁ7a!$F$8:$AP$8,ZAŁ9!$F$7:$CE$7,ZAŁ7a!$F11:$AP11)+SUMIF(ZAŁ7a!$F$8:$AP$8,ZAŁ9!$F$7:$CE$7,ZAŁ7a!$F14:$AP14)</f>
        <v>0</v>
      </c>
      <c r="AW54" s="287">
        <f>SUMIF(ZAŁ7a!$F$8:$AP$8,ZAŁ9!$F$7:$CE$7,ZAŁ7a!$F11:$AP11)+SUMIF(ZAŁ7a!$F$8:$AP$8,ZAŁ9!$F$7:$CE$7,ZAŁ7a!$F14:$AP14)</f>
        <v>0</v>
      </c>
      <c r="AX54" s="287">
        <f>SUMIF(ZAŁ7a!$F$8:$AP$8,ZAŁ9!$F$7:$CE$7,ZAŁ7a!$F11:$AP11)+SUMIF(ZAŁ7a!$F$8:$AP$8,ZAŁ9!$F$7:$CE$7,ZAŁ7a!$F14:$AP14)</f>
        <v>0</v>
      </c>
      <c r="AY54" s="287">
        <f>SUMIF(ZAŁ7a!$F$8:$AP$8,ZAŁ9!$F$7:$CE$7,ZAŁ7a!$F11:$AP11)+SUMIF(ZAŁ7a!$F$8:$AP$8,ZAŁ9!$F$7:$CE$7,ZAŁ7a!$F14:$AP14)</f>
        <v>0</v>
      </c>
      <c r="AZ54" s="287">
        <f>SUMIF(ZAŁ7a!$F$8:$AP$8,ZAŁ9!$F$7:$CE$7,ZAŁ7a!$F11:$AP11)+SUMIF(ZAŁ7a!$F$8:$AP$8,ZAŁ9!$F$7:$CE$7,ZAŁ7a!$F14:$AP14)</f>
        <v>0</v>
      </c>
      <c r="BA54" s="287">
        <f>SUMIF(ZAŁ7a!$F$8:$AP$8,ZAŁ9!$F$7:$CE$7,ZAŁ7a!$F11:$AP11)+SUMIF(ZAŁ7a!$F$8:$AP$8,ZAŁ9!$F$7:$CE$7,ZAŁ7a!$F14:$AP14)</f>
        <v>0</v>
      </c>
      <c r="BB54" s="287">
        <f>SUMIF(ZAŁ7a!$F$8:$AP$8,ZAŁ9!$F$7:$CE$7,ZAŁ7a!$F11:$AP11)+SUMIF(ZAŁ7a!$F$8:$AP$8,ZAŁ9!$F$7:$CE$7,ZAŁ7a!$F14:$AP14)</f>
        <v>0</v>
      </c>
      <c r="BC54" s="287">
        <f>SUMIF(ZAŁ7a!$F$8:$AP$8,ZAŁ9!$F$7:$CE$7,ZAŁ7a!$F11:$AP11)+SUMIF(ZAŁ7a!$F$8:$AP$8,ZAŁ9!$F$7:$CE$7,ZAŁ7a!$F14:$AP14)</f>
        <v>0</v>
      </c>
      <c r="BD54" s="287">
        <f>SUMIF(ZAŁ7a!$F$8:$AP$8,ZAŁ9!$F$7:$CE$7,ZAŁ7a!$F11:$AP11)+SUMIF(ZAŁ7a!$F$8:$AP$8,ZAŁ9!$F$7:$CE$7,ZAŁ7a!$F14:$AP14)</f>
        <v>0</v>
      </c>
      <c r="BE54" s="287">
        <f>SUMIF(ZAŁ7a!$F$8:$AP$8,ZAŁ9!$F$7:$CE$7,ZAŁ7a!$F11:$AP11)+SUMIF(ZAŁ7a!$F$8:$AP$8,ZAŁ9!$F$7:$CE$7,ZAŁ7a!$F14:$AP14)</f>
        <v>0</v>
      </c>
      <c r="BF54" s="287">
        <f>SUMIF(ZAŁ7a!$F$8:$AP$8,ZAŁ9!$F$7:$CE$7,ZAŁ7a!$F11:$AP11)+SUMIF(ZAŁ7a!$F$8:$AP$8,ZAŁ9!$F$7:$CE$7,ZAŁ7a!$F14:$AP14)</f>
        <v>0</v>
      </c>
      <c r="BG54" s="287">
        <f>SUMIF(ZAŁ7a!$F$8:$AP$8,ZAŁ9!$F$7:$CE$7,ZAŁ7a!$F11:$AP11)+SUMIF(ZAŁ7a!$F$8:$AP$8,ZAŁ9!$F$7:$CE$7,ZAŁ7a!$F14:$AP14)</f>
        <v>0</v>
      </c>
      <c r="BH54" s="287">
        <f>SUMIF(ZAŁ7a!$F$8:$AP$8,ZAŁ9!$F$7:$CE$7,ZAŁ7a!$F11:$AP11)+SUMIF(ZAŁ7a!$F$8:$AP$8,ZAŁ9!$F$7:$CE$7,ZAŁ7a!$F14:$AP14)</f>
        <v>0</v>
      </c>
      <c r="BI54" s="287">
        <f>SUMIF(ZAŁ7a!$F$8:$AP$8,ZAŁ9!$F$7:$CE$7,ZAŁ7a!$F11:$AP11)+SUMIF(ZAŁ7a!$F$8:$AP$8,ZAŁ9!$F$7:$CE$7,ZAŁ7a!$F14:$AP14)</f>
        <v>0</v>
      </c>
      <c r="BJ54" s="287">
        <f>SUMIF(ZAŁ7a!$F$8:$AP$8,ZAŁ9!$F$7:$CE$7,ZAŁ7a!$F11:$AP11)+SUMIF(ZAŁ7a!$F$8:$AP$8,ZAŁ9!$F$7:$CE$7,ZAŁ7a!$F14:$AP14)</f>
        <v>0</v>
      </c>
      <c r="BK54" s="287">
        <f>SUMIF(ZAŁ7a!$F$8:$AP$8,ZAŁ9!$F$7:$CE$7,ZAŁ7a!$F11:$AP11)+SUMIF(ZAŁ7a!$F$8:$AP$8,ZAŁ9!$F$7:$CE$7,ZAŁ7a!$F14:$AP14)</f>
        <v>0</v>
      </c>
      <c r="BL54" s="287">
        <f>SUMIF(ZAŁ7a!$F$8:$AP$8,ZAŁ9!$F$7:$CE$7,ZAŁ7a!$F11:$AP11)+SUMIF(ZAŁ7a!$F$8:$AP$8,ZAŁ9!$F$7:$CE$7,ZAŁ7a!$F14:$AP14)</f>
        <v>0</v>
      </c>
      <c r="BM54" s="287">
        <f>SUMIF(ZAŁ7a!$F$8:$AP$8,ZAŁ9!$F$7:$CE$7,ZAŁ7a!$F11:$AP11)+SUMIF(ZAŁ7a!$F$8:$AP$8,ZAŁ9!$F$7:$CE$7,ZAŁ7a!$F14:$AP14)</f>
        <v>0</v>
      </c>
      <c r="BN54" s="287">
        <f>SUMIF(ZAŁ7a!$F$8:$AP$8,ZAŁ9!$F$7:$CE$7,ZAŁ7a!$F11:$AP11)+SUMIF(ZAŁ7a!$F$8:$AP$8,ZAŁ9!$F$7:$CE$7,ZAŁ7a!$F14:$AP14)</f>
        <v>0</v>
      </c>
      <c r="BO54" s="287">
        <f>SUMIF(ZAŁ7a!$F$8:$AP$8,ZAŁ9!$F$7:$CE$7,ZAŁ7a!$F11:$AP11)+SUMIF(ZAŁ7a!$F$8:$AP$8,ZAŁ9!$F$7:$CE$7,ZAŁ7a!$F14:$AP14)</f>
        <v>0</v>
      </c>
      <c r="BP54" s="287">
        <f>SUMIF(ZAŁ7a!$F$8:$AP$8,ZAŁ9!$F$7:$CE$7,ZAŁ7a!$F11:$AP11)+SUMIF(ZAŁ7a!$F$8:$AP$8,ZAŁ9!$F$7:$CE$7,ZAŁ7a!$F14:$AP14)</f>
        <v>0</v>
      </c>
      <c r="BQ54" s="287">
        <f>SUMIF(ZAŁ7a!$F$8:$AP$8,ZAŁ9!$F$7:$CE$7,ZAŁ7a!$F11:$AP11)+SUMIF(ZAŁ7a!$F$8:$AP$8,ZAŁ9!$F$7:$CE$7,ZAŁ7a!$F14:$AP14)</f>
        <v>0</v>
      </c>
      <c r="BR54" s="287">
        <f>SUMIF(ZAŁ7a!$F$8:$AP$8,ZAŁ9!$F$7:$CE$7,ZAŁ7a!$F11:$AP11)+SUMIF(ZAŁ7a!$F$8:$AP$8,ZAŁ9!$F$7:$CE$7,ZAŁ7a!$F14:$AP14)</f>
        <v>0</v>
      </c>
      <c r="BS54" s="287">
        <f>SUMIF(ZAŁ7a!$F$8:$AP$8,ZAŁ9!$F$7:$CE$7,ZAŁ7a!$F11:$AP11)+SUMIF(ZAŁ7a!$F$8:$AP$8,ZAŁ9!$F$7:$CE$7,ZAŁ7a!$F14:$AP14)</f>
        <v>0</v>
      </c>
      <c r="BT54" s="731">
        <f>SUMIF(ZAŁ7a!$F$8:$AP$8,ZAŁ9!$F$7:$CE$7,ZAŁ7a!$F11:$AP11)+SUMIF(ZAŁ7a!$F$8:$AP$8,ZAŁ9!$F$7:$CE$7,ZAŁ7a!$F14:$AP14)</f>
        <v>0</v>
      </c>
      <c r="BU54" s="287">
        <f>SUMIF(ZAŁ7a!$F$8:$AP$8,ZAŁ9!$F$7:$CE$7,ZAŁ7a!$F11:$AP11)+SUMIF(ZAŁ7a!$F$8:$AP$8,ZAŁ9!$F$7:$CE$7,ZAŁ7a!$F14:$AP14)</f>
        <v>0</v>
      </c>
      <c r="BV54" s="287">
        <f>SUMIF(ZAŁ7a!$F$8:$AP$8,ZAŁ9!$F$7:$CE$7,ZAŁ7a!$F11:$AP11)+SUMIF(ZAŁ7a!$F$8:$AP$8,ZAŁ9!$F$7:$CE$7,ZAŁ7a!$F14:$AP14)</f>
        <v>0</v>
      </c>
      <c r="BW54" s="287">
        <f>SUMIF(ZAŁ7a!$F$8:$AP$8,ZAŁ9!$F$7:$CE$7,ZAŁ7a!$F11:$AP11)+SUMIF(ZAŁ7a!$F$8:$AP$8,ZAŁ9!$F$7:$CE$7,ZAŁ7a!$F14:$AP14)</f>
        <v>0</v>
      </c>
      <c r="BX54" s="287">
        <f>SUMIF(ZAŁ7a!$F$8:$AP$8,ZAŁ9!$F$7:$CE$7,ZAŁ7a!$F11:$AP11)+SUMIF(ZAŁ7a!$F$8:$AP$8,ZAŁ9!$F$7:$CE$7,ZAŁ7a!$F14:$AP14)</f>
        <v>0</v>
      </c>
      <c r="BY54" s="287">
        <f>SUMIF(ZAŁ7a!$F$8:$AP$8,ZAŁ9!$F$7:$CE$7,ZAŁ7a!$F11:$AP11)+SUMIF(ZAŁ7a!$F$8:$AP$8,ZAŁ9!$F$7:$CE$7,ZAŁ7a!$F14:$AP14)</f>
        <v>0</v>
      </c>
      <c r="BZ54" s="287">
        <f>SUMIF(ZAŁ7a!$F$8:$AP$8,ZAŁ9!$F$7:$CE$7,ZAŁ7a!$F11:$AP11)+SUMIF(ZAŁ7a!$F$8:$AP$8,ZAŁ9!$F$7:$CE$7,ZAŁ7a!$F14:$AP14)</f>
        <v>0</v>
      </c>
      <c r="CA54" s="287">
        <f>SUMIF(ZAŁ7a!$F$8:$AP$8,ZAŁ9!$F$7:$CE$7,ZAŁ7a!$F11:$AP11)+SUMIF(ZAŁ7a!$F$8:$AP$8,ZAŁ9!$F$7:$CE$7,ZAŁ7a!$F14:$AP14)</f>
        <v>0</v>
      </c>
      <c r="CB54" s="287">
        <f>SUMIF(ZAŁ7a!$F$8:$AP$8,ZAŁ9!$F$7:$CE$7,ZAŁ7a!$F11:$AP11)+SUMIF(ZAŁ7a!$F$8:$AP$8,ZAŁ9!$F$7:$CE$7,ZAŁ7a!$F14:$AP14)</f>
        <v>0</v>
      </c>
      <c r="CC54" s="287">
        <f>SUMIF(ZAŁ7a!$F$8:$AP$8,ZAŁ9!$F$7:$CE$7,ZAŁ7a!$F11:$AP11)+SUMIF(ZAŁ7a!$F$8:$AP$8,ZAŁ9!$F$7:$CE$7,ZAŁ7a!$F14:$AP14)</f>
        <v>0</v>
      </c>
      <c r="CD54" s="287">
        <f>SUMIF(ZAŁ7a!$F$8:$AP$8,ZAŁ9!$F$7:$CE$7,ZAŁ7a!$F11:$AP11)+SUMIF(ZAŁ7a!$F$8:$AP$8,ZAŁ9!$F$7:$CE$7,ZAŁ7a!$F14:$AP14)</f>
        <v>0</v>
      </c>
      <c r="CE54" s="287">
        <f>SUMIF(ZAŁ7a!$F$8:$AP$8,ZAŁ9!$F$7:$CE$7,ZAŁ7a!$F11:$AP11)+SUMIF(ZAŁ7a!$F$8:$AP$8,ZAŁ9!$F$7:$CE$7,ZAŁ7a!$F14:$AP14)</f>
        <v>0</v>
      </c>
    </row>
    <row r="55" spans="2:83" ht="19.5" customHeight="1" x14ac:dyDescent="0.25">
      <c r="B55" s="730" t="s">
        <v>83</v>
      </c>
      <c r="C55" s="502" t="s">
        <v>625</v>
      </c>
      <c r="D55" s="427">
        <f t="shared" si="101"/>
        <v>0</v>
      </c>
      <c r="E55" s="258"/>
      <c r="F55" s="287">
        <f t="shared" ref="F55:AK55" si="102">IF(F8="eksploatacja",$D54/25,0)</f>
        <v>0</v>
      </c>
      <c r="G55" s="287">
        <f t="shared" si="102"/>
        <v>0</v>
      </c>
      <c r="H55" s="287">
        <f t="shared" si="102"/>
        <v>0</v>
      </c>
      <c r="I55" s="287">
        <f t="shared" si="102"/>
        <v>0</v>
      </c>
      <c r="J55" s="287">
        <f t="shared" si="102"/>
        <v>0</v>
      </c>
      <c r="K55" s="287">
        <f t="shared" si="102"/>
        <v>0</v>
      </c>
      <c r="L55" s="287">
        <f t="shared" si="102"/>
        <v>0</v>
      </c>
      <c r="M55" s="287">
        <f t="shared" si="102"/>
        <v>0</v>
      </c>
      <c r="N55" s="287">
        <f t="shared" si="102"/>
        <v>0</v>
      </c>
      <c r="O55" s="287">
        <f t="shared" si="102"/>
        <v>0</v>
      </c>
      <c r="P55" s="287">
        <f t="shared" si="102"/>
        <v>0</v>
      </c>
      <c r="Q55" s="287">
        <f t="shared" si="102"/>
        <v>0</v>
      </c>
      <c r="R55" s="287">
        <f t="shared" si="102"/>
        <v>0</v>
      </c>
      <c r="S55" s="287">
        <f t="shared" si="102"/>
        <v>0</v>
      </c>
      <c r="T55" s="287">
        <f t="shared" si="102"/>
        <v>0</v>
      </c>
      <c r="U55" s="287">
        <f t="shared" si="102"/>
        <v>0</v>
      </c>
      <c r="V55" s="287">
        <f t="shared" si="102"/>
        <v>0</v>
      </c>
      <c r="W55" s="287">
        <f t="shared" si="102"/>
        <v>0</v>
      </c>
      <c r="X55" s="287">
        <f t="shared" si="102"/>
        <v>0</v>
      </c>
      <c r="Y55" s="287">
        <f t="shared" si="102"/>
        <v>0</v>
      </c>
      <c r="Z55" s="287">
        <f t="shared" si="102"/>
        <v>0</v>
      </c>
      <c r="AA55" s="287">
        <f t="shared" si="102"/>
        <v>0</v>
      </c>
      <c r="AB55" s="287">
        <f t="shared" si="102"/>
        <v>0</v>
      </c>
      <c r="AC55" s="287">
        <f t="shared" si="102"/>
        <v>0</v>
      </c>
      <c r="AD55" s="287">
        <f t="shared" si="102"/>
        <v>0</v>
      </c>
      <c r="AE55" s="287">
        <f t="shared" si="102"/>
        <v>0</v>
      </c>
      <c r="AF55" s="287">
        <f t="shared" si="102"/>
        <v>0</v>
      </c>
      <c r="AG55" s="287">
        <f t="shared" si="102"/>
        <v>0</v>
      </c>
      <c r="AH55" s="287">
        <f t="shared" si="102"/>
        <v>0</v>
      </c>
      <c r="AI55" s="287">
        <f t="shared" si="102"/>
        <v>0</v>
      </c>
      <c r="AJ55" s="287">
        <f t="shared" si="102"/>
        <v>0</v>
      </c>
      <c r="AK55" s="287">
        <f t="shared" si="102"/>
        <v>0</v>
      </c>
      <c r="AL55" s="287">
        <f t="shared" ref="AL55:BQ55" si="103">IF(AL8="eksploatacja",$D54/25,0)</f>
        <v>0</v>
      </c>
      <c r="AM55" s="287">
        <f t="shared" si="103"/>
        <v>0</v>
      </c>
      <c r="AN55" s="287">
        <f t="shared" si="103"/>
        <v>0</v>
      </c>
      <c r="AO55" s="287">
        <f t="shared" si="103"/>
        <v>0</v>
      </c>
      <c r="AP55" s="287">
        <f t="shared" si="103"/>
        <v>0</v>
      </c>
      <c r="AQ55" s="287">
        <f t="shared" si="103"/>
        <v>0</v>
      </c>
      <c r="AR55" s="287">
        <f t="shared" si="103"/>
        <v>0</v>
      </c>
      <c r="AS55" s="287">
        <f t="shared" si="103"/>
        <v>0</v>
      </c>
      <c r="AT55" s="287">
        <f t="shared" si="103"/>
        <v>0</v>
      </c>
      <c r="AU55" s="287">
        <f t="shared" si="103"/>
        <v>0</v>
      </c>
      <c r="AV55" s="287">
        <f t="shared" si="103"/>
        <v>0</v>
      </c>
      <c r="AW55" s="287">
        <f t="shared" si="103"/>
        <v>0</v>
      </c>
      <c r="AX55" s="287">
        <f t="shared" si="103"/>
        <v>0</v>
      </c>
      <c r="AY55" s="287">
        <f t="shared" si="103"/>
        <v>0</v>
      </c>
      <c r="AZ55" s="287">
        <f t="shared" si="103"/>
        <v>0</v>
      </c>
      <c r="BA55" s="287">
        <f t="shared" si="103"/>
        <v>0</v>
      </c>
      <c r="BB55" s="287">
        <f t="shared" si="103"/>
        <v>0</v>
      </c>
      <c r="BC55" s="287">
        <f t="shared" si="103"/>
        <v>0</v>
      </c>
      <c r="BD55" s="287">
        <f t="shared" si="103"/>
        <v>0</v>
      </c>
      <c r="BE55" s="287">
        <f t="shared" si="103"/>
        <v>0</v>
      </c>
      <c r="BF55" s="287">
        <f t="shared" si="103"/>
        <v>0</v>
      </c>
      <c r="BG55" s="287">
        <f t="shared" si="103"/>
        <v>0</v>
      </c>
      <c r="BH55" s="287">
        <f t="shared" si="103"/>
        <v>0</v>
      </c>
      <c r="BI55" s="287">
        <f t="shared" si="103"/>
        <v>0</v>
      </c>
      <c r="BJ55" s="287">
        <f t="shared" si="103"/>
        <v>0</v>
      </c>
      <c r="BK55" s="287">
        <f t="shared" si="103"/>
        <v>0</v>
      </c>
      <c r="BL55" s="287">
        <f t="shared" si="103"/>
        <v>0</v>
      </c>
      <c r="BM55" s="287">
        <f t="shared" si="103"/>
        <v>0</v>
      </c>
      <c r="BN55" s="287">
        <f t="shared" si="103"/>
        <v>0</v>
      </c>
      <c r="BO55" s="287">
        <f t="shared" si="103"/>
        <v>0</v>
      </c>
      <c r="BP55" s="287">
        <f t="shared" si="103"/>
        <v>0</v>
      </c>
      <c r="BQ55" s="287">
        <f t="shared" si="103"/>
        <v>0</v>
      </c>
      <c r="BR55" s="287">
        <f t="shared" ref="BR55:CE55" si="104">IF(BR8="eksploatacja",$D54/25,0)</f>
        <v>0</v>
      </c>
      <c r="BS55" s="287">
        <f t="shared" si="104"/>
        <v>0</v>
      </c>
      <c r="BT55" s="731">
        <f t="shared" si="104"/>
        <v>0</v>
      </c>
      <c r="BU55" s="287">
        <f t="shared" si="104"/>
        <v>0</v>
      </c>
      <c r="BV55" s="287">
        <f t="shared" si="104"/>
        <v>0</v>
      </c>
      <c r="BW55" s="287">
        <f t="shared" si="104"/>
        <v>0</v>
      </c>
      <c r="BX55" s="287">
        <f t="shared" si="104"/>
        <v>0</v>
      </c>
      <c r="BY55" s="287">
        <f t="shared" si="104"/>
        <v>0</v>
      </c>
      <c r="BZ55" s="287">
        <f t="shared" si="104"/>
        <v>0</v>
      </c>
      <c r="CA55" s="287">
        <f t="shared" si="104"/>
        <v>0</v>
      </c>
      <c r="CB55" s="287">
        <f t="shared" si="104"/>
        <v>0</v>
      </c>
      <c r="CC55" s="287">
        <f t="shared" si="104"/>
        <v>0</v>
      </c>
      <c r="CD55" s="287">
        <f t="shared" si="104"/>
        <v>0</v>
      </c>
      <c r="CE55" s="287">
        <f t="shared" si="104"/>
        <v>0</v>
      </c>
    </row>
    <row r="56" spans="2:83" x14ac:dyDescent="0.25">
      <c r="B56" s="730" t="s">
        <v>84</v>
      </c>
      <c r="C56" s="268" t="s">
        <v>260</v>
      </c>
      <c r="D56" s="427">
        <f t="shared" si="101"/>
        <v>0</v>
      </c>
      <c r="E56" s="258"/>
      <c r="F56" s="287">
        <f>SUMIF(ZAŁ7a!$F$8:$AP$8,ZAŁ9!$F$7:$CE$7,ZAŁ7a!$F12:$AP12)+SUMIF(ZAŁ7a!$F$8:$AP$8,ZAŁ9!$F$7:$CE$7,ZAŁ7a!$F15:$AP15)</f>
        <v>0</v>
      </c>
      <c r="G56" s="287">
        <f>SUMIF(ZAŁ7a!$F$8:$AP$8,ZAŁ9!$F$7:$CE$7,ZAŁ7a!$F12:$AP12)+SUMIF(ZAŁ7a!$F$8:$AP$8,ZAŁ9!$F$7:$CE$7,ZAŁ7a!$F15:$AP15)</f>
        <v>0</v>
      </c>
      <c r="H56" s="287">
        <f>SUMIF(ZAŁ7a!$F$8:$AP$8,ZAŁ9!$F$7:$CE$7,ZAŁ7a!$F12:$AP12)+SUMIF(ZAŁ7a!$F$8:$AP$8,ZAŁ9!$F$7:$CE$7,ZAŁ7a!$F15:$AP15)</f>
        <v>0</v>
      </c>
      <c r="I56" s="287">
        <f>SUMIF(ZAŁ7a!$F$8:$AP$8,ZAŁ9!$F$7:$CE$7,ZAŁ7a!$F12:$AP12)+SUMIF(ZAŁ7a!$F$8:$AP$8,ZAŁ9!$F$7:$CE$7,ZAŁ7a!$F15:$AP15)</f>
        <v>0</v>
      </c>
      <c r="J56" s="287">
        <f>SUMIF(ZAŁ7a!$F$8:$AP$8,ZAŁ9!$F$7:$CE$7,ZAŁ7a!$F12:$AP12)+SUMIF(ZAŁ7a!$F$8:$AP$8,ZAŁ9!$F$7:$CE$7,ZAŁ7a!$F15:$AP15)</f>
        <v>0</v>
      </c>
      <c r="K56" s="287">
        <f>SUMIF(ZAŁ7a!$F$8:$AP$8,ZAŁ9!$F$7:$CE$7,ZAŁ7a!$F12:$AP12)+SUMIF(ZAŁ7a!$F$8:$AP$8,ZAŁ9!$F$7:$CE$7,ZAŁ7a!$F15:$AP15)</f>
        <v>0</v>
      </c>
      <c r="L56" s="287">
        <f>SUMIF(ZAŁ7a!$F$8:$AP$8,ZAŁ9!$F$7:$CE$7,ZAŁ7a!$F12:$AP12)+SUMIF(ZAŁ7a!$F$8:$AP$8,ZAŁ9!$F$7:$CE$7,ZAŁ7a!$F15:$AP15)</f>
        <v>0</v>
      </c>
      <c r="M56" s="287">
        <f>SUMIF(ZAŁ7a!$F$8:$AP$8,ZAŁ9!$F$7:$CE$7,ZAŁ7a!$F12:$AP12)+SUMIF(ZAŁ7a!$F$8:$AP$8,ZAŁ9!$F$7:$CE$7,ZAŁ7a!$F15:$AP15)</f>
        <v>0</v>
      </c>
      <c r="N56" s="287">
        <f>SUMIF(ZAŁ7a!$F$8:$AP$8,ZAŁ9!$F$7:$CE$7,ZAŁ7a!$F12:$AP12)+SUMIF(ZAŁ7a!$F$8:$AP$8,ZAŁ9!$F$7:$CE$7,ZAŁ7a!$F15:$AP15)</f>
        <v>0</v>
      </c>
      <c r="O56" s="287">
        <f>SUMIF(ZAŁ7a!$F$8:$AP$8,ZAŁ9!$F$7:$CE$7,ZAŁ7a!$F12:$AP12)+SUMIF(ZAŁ7a!$F$8:$AP$8,ZAŁ9!$F$7:$CE$7,ZAŁ7a!$F15:$AP15)</f>
        <v>0</v>
      </c>
      <c r="P56" s="287">
        <f>SUMIF(ZAŁ7a!$F$8:$AP$8,ZAŁ9!$F$7:$CE$7,ZAŁ7a!$F12:$AP12)+SUMIF(ZAŁ7a!$F$8:$AP$8,ZAŁ9!$F$7:$CE$7,ZAŁ7a!$F15:$AP15)</f>
        <v>0</v>
      </c>
      <c r="Q56" s="287">
        <f>SUMIF(ZAŁ7a!$F$8:$AP$8,ZAŁ9!$F$7:$CE$7,ZAŁ7a!$F12:$AP12)+SUMIF(ZAŁ7a!$F$8:$AP$8,ZAŁ9!$F$7:$CE$7,ZAŁ7a!$F15:$AP15)</f>
        <v>0</v>
      </c>
      <c r="R56" s="287">
        <f>SUMIF(ZAŁ7a!$F$8:$AP$8,ZAŁ9!$F$7:$CE$7,ZAŁ7a!$F12:$AP12)+SUMIF(ZAŁ7a!$F$8:$AP$8,ZAŁ9!$F$7:$CE$7,ZAŁ7a!$F15:$AP15)</f>
        <v>0</v>
      </c>
      <c r="S56" s="287">
        <f>SUMIF(ZAŁ7a!$F$8:$AP$8,ZAŁ9!$F$7:$CE$7,ZAŁ7a!$F12:$AP12)+SUMIF(ZAŁ7a!$F$8:$AP$8,ZAŁ9!$F$7:$CE$7,ZAŁ7a!$F15:$AP15)</f>
        <v>0</v>
      </c>
      <c r="T56" s="287">
        <f>SUMIF(ZAŁ7a!$F$8:$AP$8,ZAŁ9!$F$7:$CE$7,ZAŁ7a!$F12:$AP12)+SUMIF(ZAŁ7a!$F$8:$AP$8,ZAŁ9!$F$7:$CE$7,ZAŁ7a!$F15:$AP15)</f>
        <v>0</v>
      </c>
      <c r="U56" s="287">
        <f>SUMIF(ZAŁ7a!$F$8:$AP$8,ZAŁ9!$F$7:$CE$7,ZAŁ7a!$F12:$AP12)+SUMIF(ZAŁ7a!$F$8:$AP$8,ZAŁ9!$F$7:$CE$7,ZAŁ7a!$F15:$AP15)</f>
        <v>0</v>
      </c>
      <c r="V56" s="287">
        <f>SUMIF(ZAŁ7a!$F$8:$AP$8,ZAŁ9!$F$7:$CE$7,ZAŁ7a!$F12:$AP12)+SUMIF(ZAŁ7a!$F$8:$AP$8,ZAŁ9!$F$7:$CE$7,ZAŁ7a!$F15:$AP15)</f>
        <v>0</v>
      </c>
      <c r="W56" s="287">
        <f>SUMIF(ZAŁ7a!$F$8:$AP$8,ZAŁ9!$F$7:$CE$7,ZAŁ7a!$F12:$AP12)+SUMIF(ZAŁ7a!$F$8:$AP$8,ZAŁ9!$F$7:$CE$7,ZAŁ7a!$F15:$AP15)</f>
        <v>0</v>
      </c>
      <c r="X56" s="287">
        <f>SUMIF(ZAŁ7a!$F$8:$AP$8,ZAŁ9!$F$7:$CE$7,ZAŁ7a!$F12:$AP12)+SUMIF(ZAŁ7a!$F$8:$AP$8,ZAŁ9!$F$7:$CE$7,ZAŁ7a!$F15:$AP15)</f>
        <v>0</v>
      </c>
      <c r="Y56" s="287">
        <f>SUMIF(ZAŁ7a!$F$8:$AP$8,ZAŁ9!$F$7:$CE$7,ZAŁ7a!$F12:$AP12)+SUMIF(ZAŁ7a!$F$8:$AP$8,ZAŁ9!$F$7:$CE$7,ZAŁ7a!$F15:$AP15)</f>
        <v>0</v>
      </c>
      <c r="Z56" s="287">
        <f>SUMIF(ZAŁ7a!$F$8:$AP$8,ZAŁ9!$F$7:$CE$7,ZAŁ7a!$F12:$AP12)+SUMIF(ZAŁ7a!$F$8:$AP$8,ZAŁ9!$F$7:$CE$7,ZAŁ7a!$F15:$AP15)</f>
        <v>0</v>
      </c>
      <c r="AA56" s="287">
        <f>SUMIF(ZAŁ7a!$F$8:$AP$8,ZAŁ9!$F$7:$CE$7,ZAŁ7a!$F12:$AP12)+SUMIF(ZAŁ7a!$F$8:$AP$8,ZAŁ9!$F$7:$CE$7,ZAŁ7a!$F15:$AP15)</f>
        <v>0</v>
      </c>
      <c r="AB56" s="287">
        <f>SUMIF(ZAŁ7a!$F$8:$AP$8,ZAŁ9!$F$7:$CE$7,ZAŁ7a!$F12:$AP12)+SUMIF(ZAŁ7a!$F$8:$AP$8,ZAŁ9!$F$7:$CE$7,ZAŁ7a!$F15:$AP15)</f>
        <v>0</v>
      </c>
      <c r="AC56" s="287">
        <f>SUMIF(ZAŁ7a!$F$8:$AP$8,ZAŁ9!$F$7:$CE$7,ZAŁ7a!$F12:$AP12)+SUMIF(ZAŁ7a!$F$8:$AP$8,ZAŁ9!$F$7:$CE$7,ZAŁ7a!$F15:$AP15)</f>
        <v>0</v>
      </c>
      <c r="AD56" s="287">
        <f>SUMIF(ZAŁ7a!$F$8:$AP$8,ZAŁ9!$F$7:$CE$7,ZAŁ7a!$F12:$AP12)+SUMIF(ZAŁ7a!$F$8:$AP$8,ZAŁ9!$F$7:$CE$7,ZAŁ7a!$F15:$AP15)</f>
        <v>0</v>
      </c>
      <c r="AE56" s="287">
        <f>SUMIF(ZAŁ7a!$F$8:$AP$8,ZAŁ9!$F$7:$CE$7,ZAŁ7a!$F12:$AP12)+SUMIF(ZAŁ7a!$F$8:$AP$8,ZAŁ9!$F$7:$CE$7,ZAŁ7a!$F15:$AP15)</f>
        <v>0</v>
      </c>
      <c r="AF56" s="287">
        <f>SUMIF(ZAŁ7a!$F$8:$AP$8,ZAŁ9!$F$7:$CE$7,ZAŁ7a!$F12:$AP12)+SUMIF(ZAŁ7a!$F$8:$AP$8,ZAŁ9!$F$7:$CE$7,ZAŁ7a!$F15:$AP15)</f>
        <v>0</v>
      </c>
      <c r="AG56" s="287">
        <f>SUMIF(ZAŁ7a!$F$8:$AP$8,ZAŁ9!$F$7:$CE$7,ZAŁ7a!$F12:$AP12)+SUMIF(ZAŁ7a!$F$8:$AP$8,ZAŁ9!$F$7:$CE$7,ZAŁ7a!$F15:$AP15)</f>
        <v>0</v>
      </c>
      <c r="AH56" s="287">
        <f>SUMIF(ZAŁ7a!$F$8:$AP$8,ZAŁ9!$F$7:$CE$7,ZAŁ7a!$F12:$AP12)+SUMIF(ZAŁ7a!$F$8:$AP$8,ZAŁ9!$F$7:$CE$7,ZAŁ7a!$F15:$AP15)</f>
        <v>0</v>
      </c>
      <c r="AI56" s="287">
        <f>SUMIF(ZAŁ7a!$F$8:$AP$8,ZAŁ9!$F$7:$CE$7,ZAŁ7a!$F12:$AP12)+SUMIF(ZAŁ7a!$F$8:$AP$8,ZAŁ9!$F$7:$CE$7,ZAŁ7a!$F15:$AP15)</f>
        <v>0</v>
      </c>
      <c r="AJ56" s="287">
        <f>SUMIF(ZAŁ7a!$F$8:$AP$8,ZAŁ9!$F$7:$CE$7,ZAŁ7a!$F12:$AP12)+SUMIF(ZAŁ7a!$F$8:$AP$8,ZAŁ9!$F$7:$CE$7,ZAŁ7a!$F15:$AP15)</f>
        <v>0</v>
      </c>
      <c r="AK56" s="287">
        <f>SUMIF(ZAŁ7a!$F$8:$AP$8,ZAŁ9!$F$7:$CE$7,ZAŁ7a!$F12:$AP12)+SUMIF(ZAŁ7a!$F$8:$AP$8,ZAŁ9!$F$7:$CE$7,ZAŁ7a!$F15:$AP15)</f>
        <v>0</v>
      </c>
      <c r="AL56" s="287">
        <f>SUMIF(ZAŁ7a!$F$8:$AP$8,ZAŁ9!$F$7:$CE$7,ZAŁ7a!$F12:$AP12)+SUMIF(ZAŁ7a!$F$8:$AP$8,ZAŁ9!$F$7:$CE$7,ZAŁ7a!$F15:$AP15)</f>
        <v>0</v>
      </c>
      <c r="AM56" s="287">
        <f>SUMIF(ZAŁ7a!$F$8:$AP$8,ZAŁ9!$F$7:$CE$7,ZAŁ7a!$F12:$AP12)+SUMIF(ZAŁ7a!$F$8:$AP$8,ZAŁ9!$F$7:$CE$7,ZAŁ7a!$F15:$AP15)</f>
        <v>0</v>
      </c>
      <c r="AN56" s="287">
        <f>SUMIF(ZAŁ7a!$F$8:$AP$8,ZAŁ9!$F$7:$CE$7,ZAŁ7a!$F12:$AP12)+SUMIF(ZAŁ7a!$F$8:$AP$8,ZAŁ9!$F$7:$CE$7,ZAŁ7a!$F15:$AP15)</f>
        <v>0</v>
      </c>
      <c r="AO56" s="287">
        <f>SUMIF(ZAŁ7a!$F$8:$AP$8,ZAŁ9!$F$7:$CE$7,ZAŁ7a!$F12:$AP12)+SUMIF(ZAŁ7a!$F$8:$AP$8,ZAŁ9!$F$7:$CE$7,ZAŁ7a!$F15:$AP15)</f>
        <v>0</v>
      </c>
      <c r="AP56" s="287">
        <f>SUMIF(ZAŁ7a!$F$8:$AP$8,ZAŁ9!$F$7:$CE$7,ZAŁ7a!$F12:$AP12)+SUMIF(ZAŁ7a!$F$8:$AP$8,ZAŁ9!$F$7:$CE$7,ZAŁ7a!$F15:$AP15)</f>
        <v>0</v>
      </c>
      <c r="AQ56" s="287">
        <f>SUMIF(ZAŁ7a!$F$8:$AP$8,ZAŁ9!$F$7:$CE$7,ZAŁ7a!$F12:$AP12)+SUMIF(ZAŁ7a!$F$8:$AP$8,ZAŁ9!$F$7:$CE$7,ZAŁ7a!$F15:$AP15)</f>
        <v>0</v>
      </c>
      <c r="AR56" s="287">
        <f>SUMIF(ZAŁ7a!$F$8:$AP$8,ZAŁ9!$F$7:$CE$7,ZAŁ7a!$F12:$AP12)+SUMIF(ZAŁ7a!$F$8:$AP$8,ZAŁ9!$F$7:$CE$7,ZAŁ7a!$F15:$AP15)</f>
        <v>0</v>
      </c>
      <c r="AS56" s="287">
        <f>SUMIF(ZAŁ7a!$F$8:$AP$8,ZAŁ9!$F$7:$CE$7,ZAŁ7a!$F12:$AP12)+SUMIF(ZAŁ7a!$F$8:$AP$8,ZAŁ9!$F$7:$CE$7,ZAŁ7a!$F15:$AP15)</f>
        <v>0</v>
      </c>
      <c r="AT56" s="287">
        <f>SUMIF(ZAŁ7a!$F$8:$AP$8,ZAŁ9!$F$7:$CE$7,ZAŁ7a!$F12:$AP12)+SUMIF(ZAŁ7a!$F$8:$AP$8,ZAŁ9!$F$7:$CE$7,ZAŁ7a!$F15:$AP15)</f>
        <v>0</v>
      </c>
      <c r="AU56" s="287">
        <f>SUMIF(ZAŁ7a!$F$8:$AP$8,ZAŁ9!$F$7:$CE$7,ZAŁ7a!$F12:$AP12)+SUMIF(ZAŁ7a!$F$8:$AP$8,ZAŁ9!$F$7:$CE$7,ZAŁ7a!$F15:$AP15)</f>
        <v>0</v>
      </c>
      <c r="AV56" s="287">
        <f>SUMIF(ZAŁ7a!$F$8:$AP$8,ZAŁ9!$F$7:$CE$7,ZAŁ7a!$F12:$AP12)+SUMIF(ZAŁ7a!$F$8:$AP$8,ZAŁ9!$F$7:$CE$7,ZAŁ7a!$F15:$AP15)</f>
        <v>0</v>
      </c>
      <c r="AW56" s="287">
        <f>SUMIF(ZAŁ7a!$F$8:$AP$8,ZAŁ9!$F$7:$CE$7,ZAŁ7a!$F12:$AP12)+SUMIF(ZAŁ7a!$F$8:$AP$8,ZAŁ9!$F$7:$CE$7,ZAŁ7a!$F15:$AP15)</f>
        <v>0</v>
      </c>
      <c r="AX56" s="287">
        <f>SUMIF(ZAŁ7a!$F$8:$AP$8,ZAŁ9!$F$7:$CE$7,ZAŁ7a!$F12:$AP12)+SUMIF(ZAŁ7a!$F$8:$AP$8,ZAŁ9!$F$7:$CE$7,ZAŁ7a!$F15:$AP15)</f>
        <v>0</v>
      </c>
      <c r="AY56" s="287">
        <f>SUMIF(ZAŁ7a!$F$8:$AP$8,ZAŁ9!$F$7:$CE$7,ZAŁ7a!$F12:$AP12)+SUMIF(ZAŁ7a!$F$8:$AP$8,ZAŁ9!$F$7:$CE$7,ZAŁ7a!$F15:$AP15)</f>
        <v>0</v>
      </c>
      <c r="AZ56" s="287">
        <f>SUMIF(ZAŁ7a!$F$8:$AP$8,ZAŁ9!$F$7:$CE$7,ZAŁ7a!$F12:$AP12)+SUMIF(ZAŁ7a!$F$8:$AP$8,ZAŁ9!$F$7:$CE$7,ZAŁ7a!$F15:$AP15)</f>
        <v>0</v>
      </c>
      <c r="BA56" s="287">
        <f>SUMIF(ZAŁ7a!$F$8:$AP$8,ZAŁ9!$F$7:$CE$7,ZAŁ7a!$F12:$AP12)+SUMIF(ZAŁ7a!$F$8:$AP$8,ZAŁ9!$F$7:$CE$7,ZAŁ7a!$F15:$AP15)</f>
        <v>0</v>
      </c>
      <c r="BB56" s="287">
        <f>SUMIF(ZAŁ7a!$F$8:$AP$8,ZAŁ9!$F$7:$CE$7,ZAŁ7a!$F12:$AP12)+SUMIF(ZAŁ7a!$F$8:$AP$8,ZAŁ9!$F$7:$CE$7,ZAŁ7a!$F15:$AP15)</f>
        <v>0</v>
      </c>
      <c r="BC56" s="287">
        <f>SUMIF(ZAŁ7a!$F$8:$AP$8,ZAŁ9!$F$7:$CE$7,ZAŁ7a!$F12:$AP12)+SUMIF(ZAŁ7a!$F$8:$AP$8,ZAŁ9!$F$7:$CE$7,ZAŁ7a!$F15:$AP15)</f>
        <v>0</v>
      </c>
      <c r="BD56" s="287">
        <f>SUMIF(ZAŁ7a!$F$8:$AP$8,ZAŁ9!$F$7:$CE$7,ZAŁ7a!$F12:$AP12)+SUMIF(ZAŁ7a!$F$8:$AP$8,ZAŁ9!$F$7:$CE$7,ZAŁ7a!$F15:$AP15)</f>
        <v>0</v>
      </c>
      <c r="BE56" s="287">
        <f>SUMIF(ZAŁ7a!$F$8:$AP$8,ZAŁ9!$F$7:$CE$7,ZAŁ7a!$F12:$AP12)+SUMIF(ZAŁ7a!$F$8:$AP$8,ZAŁ9!$F$7:$CE$7,ZAŁ7a!$F15:$AP15)</f>
        <v>0</v>
      </c>
      <c r="BF56" s="287">
        <f>SUMIF(ZAŁ7a!$F$8:$AP$8,ZAŁ9!$F$7:$CE$7,ZAŁ7a!$F12:$AP12)+SUMIF(ZAŁ7a!$F$8:$AP$8,ZAŁ9!$F$7:$CE$7,ZAŁ7a!$F15:$AP15)</f>
        <v>0</v>
      </c>
      <c r="BG56" s="287">
        <f>SUMIF(ZAŁ7a!$F$8:$AP$8,ZAŁ9!$F$7:$CE$7,ZAŁ7a!$F12:$AP12)+SUMIF(ZAŁ7a!$F$8:$AP$8,ZAŁ9!$F$7:$CE$7,ZAŁ7a!$F15:$AP15)</f>
        <v>0</v>
      </c>
      <c r="BH56" s="287">
        <f>SUMIF(ZAŁ7a!$F$8:$AP$8,ZAŁ9!$F$7:$CE$7,ZAŁ7a!$F12:$AP12)+SUMIF(ZAŁ7a!$F$8:$AP$8,ZAŁ9!$F$7:$CE$7,ZAŁ7a!$F15:$AP15)</f>
        <v>0</v>
      </c>
      <c r="BI56" s="287">
        <f>SUMIF(ZAŁ7a!$F$8:$AP$8,ZAŁ9!$F$7:$CE$7,ZAŁ7a!$F12:$AP12)+SUMIF(ZAŁ7a!$F$8:$AP$8,ZAŁ9!$F$7:$CE$7,ZAŁ7a!$F15:$AP15)</f>
        <v>0</v>
      </c>
      <c r="BJ56" s="287">
        <f>SUMIF(ZAŁ7a!$F$8:$AP$8,ZAŁ9!$F$7:$CE$7,ZAŁ7a!$F12:$AP12)+SUMIF(ZAŁ7a!$F$8:$AP$8,ZAŁ9!$F$7:$CE$7,ZAŁ7a!$F15:$AP15)</f>
        <v>0</v>
      </c>
      <c r="BK56" s="287">
        <f>SUMIF(ZAŁ7a!$F$8:$AP$8,ZAŁ9!$F$7:$CE$7,ZAŁ7a!$F12:$AP12)+SUMIF(ZAŁ7a!$F$8:$AP$8,ZAŁ9!$F$7:$CE$7,ZAŁ7a!$F15:$AP15)</f>
        <v>0</v>
      </c>
      <c r="BL56" s="287">
        <f>SUMIF(ZAŁ7a!$F$8:$AP$8,ZAŁ9!$F$7:$CE$7,ZAŁ7a!$F12:$AP12)+SUMIF(ZAŁ7a!$F$8:$AP$8,ZAŁ9!$F$7:$CE$7,ZAŁ7a!$F15:$AP15)</f>
        <v>0</v>
      </c>
      <c r="BM56" s="287">
        <f>SUMIF(ZAŁ7a!$F$8:$AP$8,ZAŁ9!$F$7:$CE$7,ZAŁ7a!$F12:$AP12)+SUMIF(ZAŁ7a!$F$8:$AP$8,ZAŁ9!$F$7:$CE$7,ZAŁ7a!$F15:$AP15)</f>
        <v>0</v>
      </c>
      <c r="BN56" s="287">
        <f>SUMIF(ZAŁ7a!$F$8:$AP$8,ZAŁ9!$F$7:$CE$7,ZAŁ7a!$F12:$AP12)+SUMIF(ZAŁ7a!$F$8:$AP$8,ZAŁ9!$F$7:$CE$7,ZAŁ7a!$F15:$AP15)</f>
        <v>0</v>
      </c>
      <c r="BO56" s="287">
        <f>SUMIF(ZAŁ7a!$F$8:$AP$8,ZAŁ9!$F$7:$CE$7,ZAŁ7a!$F12:$AP12)+SUMIF(ZAŁ7a!$F$8:$AP$8,ZAŁ9!$F$7:$CE$7,ZAŁ7a!$F15:$AP15)</f>
        <v>0</v>
      </c>
      <c r="BP56" s="287">
        <f>SUMIF(ZAŁ7a!$F$8:$AP$8,ZAŁ9!$F$7:$CE$7,ZAŁ7a!$F12:$AP12)+SUMIF(ZAŁ7a!$F$8:$AP$8,ZAŁ9!$F$7:$CE$7,ZAŁ7a!$F15:$AP15)</f>
        <v>0</v>
      </c>
      <c r="BQ56" s="287">
        <f>SUMIF(ZAŁ7a!$F$8:$AP$8,ZAŁ9!$F$7:$CE$7,ZAŁ7a!$F12:$AP12)+SUMIF(ZAŁ7a!$F$8:$AP$8,ZAŁ9!$F$7:$CE$7,ZAŁ7a!$F15:$AP15)</f>
        <v>0</v>
      </c>
      <c r="BR56" s="287">
        <f>SUMIF(ZAŁ7a!$F$8:$AP$8,ZAŁ9!$F$7:$CE$7,ZAŁ7a!$F12:$AP12)+SUMIF(ZAŁ7a!$F$8:$AP$8,ZAŁ9!$F$7:$CE$7,ZAŁ7a!$F15:$AP15)</f>
        <v>0</v>
      </c>
      <c r="BS56" s="287">
        <f>SUMIF(ZAŁ7a!$F$8:$AP$8,ZAŁ9!$F$7:$CE$7,ZAŁ7a!$F12:$AP12)+SUMIF(ZAŁ7a!$F$8:$AP$8,ZAŁ9!$F$7:$CE$7,ZAŁ7a!$F15:$AP15)</f>
        <v>0</v>
      </c>
      <c r="BT56" s="731">
        <f>SUMIF(ZAŁ7a!$F$8:$AP$8,ZAŁ9!$F$7:$CE$7,ZAŁ7a!$F12:$AP12)+SUMIF(ZAŁ7a!$F$8:$AP$8,ZAŁ9!$F$7:$CE$7,ZAŁ7a!$F15:$AP15)</f>
        <v>0</v>
      </c>
      <c r="BU56" s="287">
        <f>SUMIF(ZAŁ7a!$F$8:$AP$8,ZAŁ9!$F$7:$CE$7,ZAŁ7a!$F12:$AP12)+SUMIF(ZAŁ7a!$F$8:$AP$8,ZAŁ9!$F$7:$CE$7,ZAŁ7a!$F15:$AP15)</f>
        <v>0</v>
      </c>
      <c r="BV56" s="287">
        <f>SUMIF(ZAŁ7a!$F$8:$AP$8,ZAŁ9!$F$7:$CE$7,ZAŁ7a!$F12:$AP12)+SUMIF(ZAŁ7a!$F$8:$AP$8,ZAŁ9!$F$7:$CE$7,ZAŁ7a!$F15:$AP15)</f>
        <v>0</v>
      </c>
      <c r="BW56" s="287">
        <f>SUMIF(ZAŁ7a!$F$8:$AP$8,ZAŁ9!$F$7:$CE$7,ZAŁ7a!$F12:$AP12)+SUMIF(ZAŁ7a!$F$8:$AP$8,ZAŁ9!$F$7:$CE$7,ZAŁ7a!$F15:$AP15)</f>
        <v>0</v>
      </c>
      <c r="BX56" s="287">
        <f>SUMIF(ZAŁ7a!$F$8:$AP$8,ZAŁ9!$F$7:$CE$7,ZAŁ7a!$F12:$AP12)+SUMIF(ZAŁ7a!$F$8:$AP$8,ZAŁ9!$F$7:$CE$7,ZAŁ7a!$F15:$AP15)</f>
        <v>0</v>
      </c>
      <c r="BY56" s="287">
        <f>SUMIF(ZAŁ7a!$F$8:$AP$8,ZAŁ9!$F$7:$CE$7,ZAŁ7a!$F12:$AP12)+SUMIF(ZAŁ7a!$F$8:$AP$8,ZAŁ9!$F$7:$CE$7,ZAŁ7a!$F15:$AP15)</f>
        <v>0</v>
      </c>
      <c r="BZ56" s="287">
        <f>SUMIF(ZAŁ7a!$F$8:$AP$8,ZAŁ9!$F$7:$CE$7,ZAŁ7a!$F12:$AP12)+SUMIF(ZAŁ7a!$F$8:$AP$8,ZAŁ9!$F$7:$CE$7,ZAŁ7a!$F15:$AP15)</f>
        <v>0</v>
      </c>
      <c r="CA56" s="287">
        <f>SUMIF(ZAŁ7a!$F$8:$AP$8,ZAŁ9!$F$7:$CE$7,ZAŁ7a!$F12:$AP12)+SUMIF(ZAŁ7a!$F$8:$AP$8,ZAŁ9!$F$7:$CE$7,ZAŁ7a!$F15:$AP15)</f>
        <v>0</v>
      </c>
      <c r="CB56" s="287">
        <f>SUMIF(ZAŁ7a!$F$8:$AP$8,ZAŁ9!$F$7:$CE$7,ZAŁ7a!$F12:$AP12)+SUMIF(ZAŁ7a!$F$8:$AP$8,ZAŁ9!$F$7:$CE$7,ZAŁ7a!$F15:$AP15)</f>
        <v>0</v>
      </c>
      <c r="CC56" s="287">
        <f>SUMIF(ZAŁ7a!$F$8:$AP$8,ZAŁ9!$F$7:$CE$7,ZAŁ7a!$F12:$AP12)+SUMIF(ZAŁ7a!$F$8:$AP$8,ZAŁ9!$F$7:$CE$7,ZAŁ7a!$F15:$AP15)</f>
        <v>0</v>
      </c>
      <c r="CD56" s="287">
        <f>SUMIF(ZAŁ7a!$F$8:$AP$8,ZAŁ9!$F$7:$CE$7,ZAŁ7a!$F12:$AP12)+SUMIF(ZAŁ7a!$F$8:$AP$8,ZAŁ9!$F$7:$CE$7,ZAŁ7a!$F15:$AP15)</f>
        <v>0</v>
      </c>
      <c r="CE56" s="287">
        <f>SUMIF(ZAŁ7a!$F$8:$AP$8,ZAŁ9!$F$7:$CE$7,ZAŁ7a!$F12:$AP12)+SUMIF(ZAŁ7a!$F$8:$AP$8,ZAŁ9!$F$7:$CE$7,ZAŁ7a!$F15:$AP15)</f>
        <v>0</v>
      </c>
    </row>
    <row r="57" spans="2:83" x14ac:dyDescent="0.25">
      <c r="B57" s="730" t="s">
        <v>243</v>
      </c>
      <c r="C57" s="268" t="s">
        <v>265</v>
      </c>
      <c r="D57" s="427">
        <f t="shared" si="101"/>
        <v>0</v>
      </c>
      <c r="E57" s="258"/>
      <c r="F57" s="287">
        <f>SUMIF(ZAŁ7a!$F$8:$AP$8,ZAŁ9!$F$7:$CE$7,ZAŁ7a!$F13:$AP13)</f>
        <v>0</v>
      </c>
      <c r="G57" s="287">
        <f>SUMIF(ZAŁ7a!$F$8:$AP$8,ZAŁ9!$F$7:$CE$7,ZAŁ7a!$F13:$AP13)</f>
        <v>0</v>
      </c>
      <c r="H57" s="287">
        <f>SUMIF(ZAŁ7a!$F$8:$AP$8,ZAŁ9!$F$7:$CE$7,ZAŁ7a!$F13:$AP13)</f>
        <v>0</v>
      </c>
      <c r="I57" s="287">
        <f>SUMIF(ZAŁ7a!$F$8:$AP$8,ZAŁ9!$F$7:$CE$7,ZAŁ7a!$F13:$AP13)</f>
        <v>0</v>
      </c>
      <c r="J57" s="287">
        <f>SUMIF(ZAŁ7a!$F$8:$AP$8,ZAŁ9!$F$7:$CE$7,ZAŁ7a!$F13:$AP13)</f>
        <v>0</v>
      </c>
      <c r="K57" s="287">
        <f>SUMIF(ZAŁ7a!$F$8:$AP$8,ZAŁ9!$F$7:$CE$7,ZAŁ7a!$F13:$AP13)</f>
        <v>0</v>
      </c>
      <c r="L57" s="287">
        <f>SUMIF(ZAŁ7a!$F$8:$AP$8,ZAŁ9!$F$7:$CE$7,ZAŁ7a!$F13:$AP13)</f>
        <v>0</v>
      </c>
      <c r="M57" s="287">
        <f>SUMIF(ZAŁ7a!$F$8:$AP$8,ZAŁ9!$F$7:$CE$7,ZAŁ7a!$F13:$AP13)</f>
        <v>0</v>
      </c>
      <c r="N57" s="287">
        <f>SUMIF(ZAŁ7a!$F$8:$AP$8,ZAŁ9!$F$7:$CE$7,ZAŁ7a!$F13:$AP13)</f>
        <v>0</v>
      </c>
      <c r="O57" s="287">
        <f>SUMIF(ZAŁ7a!$F$8:$AP$8,ZAŁ9!$F$7:$CE$7,ZAŁ7a!$F13:$AP13)</f>
        <v>0</v>
      </c>
      <c r="P57" s="287">
        <f>SUMIF(ZAŁ7a!$F$8:$AP$8,ZAŁ9!$F$7:$CE$7,ZAŁ7a!$F13:$AP13)</f>
        <v>0</v>
      </c>
      <c r="Q57" s="287">
        <f>SUMIF(ZAŁ7a!$F$8:$AP$8,ZAŁ9!$F$7:$CE$7,ZAŁ7a!$F13:$AP13)</f>
        <v>0</v>
      </c>
      <c r="R57" s="287">
        <f>SUMIF(ZAŁ7a!$F$8:$AP$8,ZAŁ9!$F$7:$CE$7,ZAŁ7a!$F13:$AP13)</f>
        <v>0</v>
      </c>
      <c r="S57" s="287">
        <f>SUMIF(ZAŁ7a!$F$8:$AP$8,ZAŁ9!$F$7:$CE$7,ZAŁ7a!$F13:$AP13)</f>
        <v>0</v>
      </c>
      <c r="T57" s="287">
        <f>SUMIF(ZAŁ7a!$F$8:$AP$8,ZAŁ9!$F$7:$CE$7,ZAŁ7a!$F13:$AP13)</f>
        <v>0</v>
      </c>
      <c r="U57" s="287">
        <f>SUMIF(ZAŁ7a!$F$8:$AP$8,ZAŁ9!$F$7:$CE$7,ZAŁ7a!$F13:$AP13)</f>
        <v>0</v>
      </c>
      <c r="V57" s="287">
        <f>SUMIF(ZAŁ7a!$F$8:$AP$8,ZAŁ9!$F$7:$CE$7,ZAŁ7a!$F13:$AP13)</f>
        <v>0</v>
      </c>
      <c r="W57" s="287">
        <f>SUMIF(ZAŁ7a!$F$8:$AP$8,ZAŁ9!$F$7:$CE$7,ZAŁ7a!$F13:$AP13)</f>
        <v>0</v>
      </c>
      <c r="X57" s="287">
        <f>SUMIF(ZAŁ7a!$F$8:$AP$8,ZAŁ9!$F$7:$CE$7,ZAŁ7a!$F13:$AP13)</f>
        <v>0</v>
      </c>
      <c r="Y57" s="287">
        <f>SUMIF(ZAŁ7a!$F$8:$AP$8,ZAŁ9!$F$7:$CE$7,ZAŁ7a!$F13:$AP13)</f>
        <v>0</v>
      </c>
      <c r="Z57" s="287">
        <f>SUMIF(ZAŁ7a!$F$8:$AP$8,ZAŁ9!$F$7:$CE$7,ZAŁ7a!$F13:$AP13)</f>
        <v>0</v>
      </c>
      <c r="AA57" s="287">
        <f>SUMIF(ZAŁ7a!$F$8:$AP$8,ZAŁ9!$F$7:$CE$7,ZAŁ7a!$F13:$AP13)</f>
        <v>0</v>
      </c>
      <c r="AB57" s="287">
        <f>SUMIF(ZAŁ7a!$F$8:$AP$8,ZAŁ9!$F$7:$CE$7,ZAŁ7a!$F13:$AP13)</f>
        <v>0</v>
      </c>
      <c r="AC57" s="287">
        <f>SUMIF(ZAŁ7a!$F$8:$AP$8,ZAŁ9!$F$7:$CE$7,ZAŁ7a!$F13:$AP13)</f>
        <v>0</v>
      </c>
      <c r="AD57" s="287">
        <f>SUMIF(ZAŁ7a!$F$8:$AP$8,ZAŁ9!$F$7:$CE$7,ZAŁ7a!$F13:$AP13)</f>
        <v>0</v>
      </c>
      <c r="AE57" s="287">
        <f>SUMIF(ZAŁ7a!$F$8:$AP$8,ZAŁ9!$F$7:$CE$7,ZAŁ7a!$F13:$AP13)</f>
        <v>0</v>
      </c>
      <c r="AF57" s="287">
        <f>SUMIF(ZAŁ7a!$F$8:$AP$8,ZAŁ9!$F$7:$CE$7,ZAŁ7a!$F13:$AP13)</f>
        <v>0</v>
      </c>
      <c r="AG57" s="287">
        <f>SUMIF(ZAŁ7a!$F$8:$AP$8,ZAŁ9!$F$7:$CE$7,ZAŁ7a!$F13:$AP13)</f>
        <v>0</v>
      </c>
      <c r="AH57" s="287">
        <f>SUMIF(ZAŁ7a!$F$8:$AP$8,ZAŁ9!$F$7:$CE$7,ZAŁ7a!$F13:$AP13)</f>
        <v>0</v>
      </c>
      <c r="AI57" s="287">
        <f>SUMIF(ZAŁ7a!$F$8:$AP$8,ZAŁ9!$F$7:$CE$7,ZAŁ7a!$F13:$AP13)</f>
        <v>0</v>
      </c>
      <c r="AJ57" s="287">
        <f>SUMIF(ZAŁ7a!$F$8:$AP$8,ZAŁ9!$F$7:$CE$7,ZAŁ7a!$F13:$AP13)</f>
        <v>0</v>
      </c>
      <c r="AK57" s="287">
        <f>SUMIF(ZAŁ7a!$F$8:$AP$8,ZAŁ9!$F$7:$CE$7,ZAŁ7a!$F13:$AP13)</f>
        <v>0</v>
      </c>
      <c r="AL57" s="287">
        <f>SUMIF(ZAŁ7a!$F$8:$AP$8,ZAŁ9!$F$7:$CE$7,ZAŁ7a!$F13:$AP13)</f>
        <v>0</v>
      </c>
      <c r="AM57" s="287">
        <f>SUMIF(ZAŁ7a!$F$8:$AP$8,ZAŁ9!$F$7:$CE$7,ZAŁ7a!$F13:$AP13)</f>
        <v>0</v>
      </c>
      <c r="AN57" s="287">
        <f>SUMIF(ZAŁ7a!$F$8:$AP$8,ZAŁ9!$F$7:$CE$7,ZAŁ7a!$F13:$AP13)</f>
        <v>0</v>
      </c>
      <c r="AO57" s="287">
        <f>SUMIF(ZAŁ7a!$F$8:$AP$8,ZAŁ9!$F$7:$CE$7,ZAŁ7a!$F13:$AP13)</f>
        <v>0</v>
      </c>
      <c r="AP57" s="287">
        <f>SUMIF(ZAŁ7a!$F$8:$AP$8,ZAŁ9!$F$7:$CE$7,ZAŁ7a!$F13:$AP13)</f>
        <v>0</v>
      </c>
      <c r="AQ57" s="287">
        <f>SUMIF(ZAŁ7a!$F$8:$AP$8,ZAŁ9!$F$7:$CE$7,ZAŁ7a!$F13:$AP13)</f>
        <v>0</v>
      </c>
      <c r="AR57" s="287">
        <f>SUMIF(ZAŁ7a!$F$8:$AP$8,ZAŁ9!$F$7:$CE$7,ZAŁ7a!$F13:$AP13)</f>
        <v>0</v>
      </c>
      <c r="AS57" s="287">
        <f>SUMIF(ZAŁ7a!$F$8:$AP$8,ZAŁ9!$F$7:$CE$7,ZAŁ7a!$F13:$AP13)</f>
        <v>0</v>
      </c>
      <c r="AT57" s="287">
        <f>SUMIF(ZAŁ7a!$F$8:$AP$8,ZAŁ9!$F$7:$CE$7,ZAŁ7a!$F13:$AP13)</f>
        <v>0</v>
      </c>
      <c r="AU57" s="287">
        <f>SUMIF(ZAŁ7a!$F$8:$AP$8,ZAŁ9!$F$7:$CE$7,ZAŁ7a!$F13:$AP13)</f>
        <v>0</v>
      </c>
      <c r="AV57" s="287">
        <f>SUMIF(ZAŁ7a!$F$8:$AP$8,ZAŁ9!$F$7:$CE$7,ZAŁ7a!$F13:$AP13)</f>
        <v>0</v>
      </c>
      <c r="AW57" s="287">
        <f>SUMIF(ZAŁ7a!$F$8:$AP$8,ZAŁ9!$F$7:$CE$7,ZAŁ7a!$F13:$AP13)</f>
        <v>0</v>
      </c>
      <c r="AX57" s="287">
        <f>SUMIF(ZAŁ7a!$F$8:$AP$8,ZAŁ9!$F$7:$CE$7,ZAŁ7a!$F13:$AP13)</f>
        <v>0</v>
      </c>
      <c r="AY57" s="287">
        <f>SUMIF(ZAŁ7a!$F$8:$AP$8,ZAŁ9!$F$7:$CE$7,ZAŁ7a!$F13:$AP13)</f>
        <v>0</v>
      </c>
      <c r="AZ57" s="287">
        <f>SUMIF(ZAŁ7a!$F$8:$AP$8,ZAŁ9!$F$7:$CE$7,ZAŁ7a!$F13:$AP13)</f>
        <v>0</v>
      </c>
      <c r="BA57" s="287">
        <f>SUMIF(ZAŁ7a!$F$8:$AP$8,ZAŁ9!$F$7:$CE$7,ZAŁ7a!$F13:$AP13)</f>
        <v>0</v>
      </c>
      <c r="BB57" s="287">
        <f>SUMIF(ZAŁ7a!$F$8:$AP$8,ZAŁ9!$F$7:$CE$7,ZAŁ7a!$F13:$AP13)</f>
        <v>0</v>
      </c>
      <c r="BC57" s="287">
        <f>SUMIF(ZAŁ7a!$F$8:$AP$8,ZAŁ9!$F$7:$CE$7,ZAŁ7a!$F13:$AP13)</f>
        <v>0</v>
      </c>
      <c r="BD57" s="287">
        <f>SUMIF(ZAŁ7a!$F$8:$AP$8,ZAŁ9!$F$7:$CE$7,ZAŁ7a!$F13:$AP13)</f>
        <v>0</v>
      </c>
      <c r="BE57" s="287">
        <f>SUMIF(ZAŁ7a!$F$8:$AP$8,ZAŁ9!$F$7:$CE$7,ZAŁ7a!$F13:$AP13)</f>
        <v>0</v>
      </c>
      <c r="BF57" s="287">
        <f>SUMIF(ZAŁ7a!$F$8:$AP$8,ZAŁ9!$F$7:$CE$7,ZAŁ7a!$F13:$AP13)</f>
        <v>0</v>
      </c>
      <c r="BG57" s="287">
        <f>SUMIF(ZAŁ7a!$F$8:$AP$8,ZAŁ9!$F$7:$CE$7,ZAŁ7a!$F13:$AP13)</f>
        <v>0</v>
      </c>
      <c r="BH57" s="287">
        <f>SUMIF(ZAŁ7a!$F$8:$AP$8,ZAŁ9!$F$7:$CE$7,ZAŁ7a!$F13:$AP13)</f>
        <v>0</v>
      </c>
      <c r="BI57" s="287">
        <f>SUMIF(ZAŁ7a!$F$8:$AP$8,ZAŁ9!$F$7:$CE$7,ZAŁ7a!$F13:$AP13)</f>
        <v>0</v>
      </c>
      <c r="BJ57" s="287">
        <f>SUMIF(ZAŁ7a!$F$8:$AP$8,ZAŁ9!$F$7:$CE$7,ZAŁ7a!$F13:$AP13)</f>
        <v>0</v>
      </c>
      <c r="BK57" s="287">
        <f>SUMIF(ZAŁ7a!$F$8:$AP$8,ZAŁ9!$F$7:$CE$7,ZAŁ7a!$F13:$AP13)</f>
        <v>0</v>
      </c>
      <c r="BL57" s="287">
        <f>SUMIF(ZAŁ7a!$F$8:$AP$8,ZAŁ9!$F$7:$CE$7,ZAŁ7a!$F13:$AP13)</f>
        <v>0</v>
      </c>
      <c r="BM57" s="287">
        <f>SUMIF(ZAŁ7a!$F$8:$AP$8,ZAŁ9!$F$7:$CE$7,ZAŁ7a!$F13:$AP13)</f>
        <v>0</v>
      </c>
      <c r="BN57" s="287">
        <f>SUMIF(ZAŁ7a!$F$8:$AP$8,ZAŁ9!$F$7:$CE$7,ZAŁ7a!$F13:$AP13)</f>
        <v>0</v>
      </c>
      <c r="BO57" s="287">
        <f>SUMIF(ZAŁ7a!$F$8:$AP$8,ZAŁ9!$F$7:$CE$7,ZAŁ7a!$F13:$AP13)</f>
        <v>0</v>
      </c>
      <c r="BP57" s="287">
        <f>SUMIF(ZAŁ7a!$F$8:$AP$8,ZAŁ9!$F$7:$CE$7,ZAŁ7a!$F13:$AP13)</f>
        <v>0</v>
      </c>
      <c r="BQ57" s="287">
        <f>SUMIF(ZAŁ7a!$F$8:$AP$8,ZAŁ9!$F$7:$CE$7,ZAŁ7a!$F13:$AP13)</f>
        <v>0</v>
      </c>
      <c r="BR57" s="287">
        <f>SUMIF(ZAŁ7a!$F$8:$AP$8,ZAŁ9!$F$7:$CE$7,ZAŁ7a!$F13:$AP13)</f>
        <v>0</v>
      </c>
      <c r="BS57" s="287">
        <f>SUMIF(ZAŁ7a!$F$8:$AP$8,ZAŁ9!$F$7:$CE$7,ZAŁ7a!$F13:$AP13)</f>
        <v>0</v>
      </c>
      <c r="BT57" s="731">
        <f>SUMIF(ZAŁ7a!$F$8:$AP$8,ZAŁ9!$F$7:$CE$7,ZAŁ7a!$F13:$AP13)</f>
        <v>0</v>
      </c>
      <c r="BU57" s="287">
        <f>SUMIF(ZAŁ7a!$F$8:$AP$8,ZAŁ9!$F$7:$CE$7,ZAŁ7a!$F13:$AP13)</f>
        <v>0</v>
      </c>
      <c r="BV57" s="287">
        <f>SUMIF(ZAŁ7a!$F$8:$AP$8,ZAŁ9!$F$7:$CE$7,ZAŁ7a!$F13:$AP13)</f>
        <v>0</v>
      </c>
      <c r="BW57" s="287">
        <f>SUMIF(ZAŁ7a!$F$8:$AP$8,ZAŁ9!$F$7:$CE$7,ZAŁ7a!$F13:$AP13)</f>
        <v>0</v>
      </c>
      <c r="BX57" s="287">
        <f>SUMIF(ZAŁ7a!$F$8:$AP$8,ZAŁ9!$F$7:$CE$7,ZAŁ7a!$F13:$AP13)</f>
        <v>0</v>
      </c>
      <c r="BY57" s="287">
        <f>SUMIF(ZAŁ7a!$F$8:$AP$8,ZAŁ9!$F$7:$CE$7,ZAŁ7a!$F13:$AP13)</f>
        <v>0</v>
      </c>
      <c r="BZ57" s="287">
        <f>SUMIF(ZAŁ7a!$F$8:$AP$8,ZAŁ9!$F$7:$CE$7,ZAŁ7a!$F13:$AP13)</f>
        <v>0</v>
      </c>
      <c r="CA57" s="287">
        <f>SUMIF(ZAŁ7a!$F$8:$AP$8,ZAŁ9!$F$7:$CE$7,ZAŁ7a!$F13:$AP13)</f>
        <v>0</v>
      </c>
      <c r="CB57" s="287">
        <f>SUMIF(ZAŁ7a!$F$8:$AP$8,ZAŁ9!$F$7:$CE$7,ZAŁ7a!$F13:$AP13)</f>
        <v>0</v>
      </c>
      <c r="CC57" s="287">
        <f>SUMIF(ZAŁ7a!$F$8:$AP$8,ZAŁ9!$F$7:$CE$7,ZAŁ7a!$F13:$AP13)</f>
        <v>0</v>
      </c>
      <c r="CD57" s="287">
        <f>SUMIF(ZAŁ7a!$F$8:$AP$8,ZAŁ9!$F$7:$CE$7,ZAŁ7a!$F13:$AP13)</f>
        <v>0</v>
      </c>
      <c r="CE57" s="287">
        <f>SUMIF(ZAŁ7a!$F$8:$AP$8,ZAŁ9!$F$7:$CE$7,ZAŁ7a!$F13:$AP13)</f>
        <v>0</v>
      </c>
    </row>
    <row r="58" spans="2:83" x14ac:dyDescent="0.25">
      <c r="B58" s="730" t="s">
        <v>261</v>
      </c>
      <c r="C58" s="268" t="s">
        <v>276</v>
      </c>
      <c r="D58" s="427">
        <f t="shared" si="101"/>
        <v>0</v>
      </c>
      <c r="E58" s="258"/>
      <c r="F58" s="287">
        <f t="shared" ref="F58:AK58" si="105">IF(F8="eksploatacja",$D57/25,0)</f>
        <v>0</v>
      </c>
      <c r="G58" s="287">
        <f t="shared" si="105"/>
        <v>0</v>
      </c>
      <c r="H58" s="287">
        <f t="shared" si="105"/>
        <v>0</v>
      </c>
      <c r="I58" s="287">
        <f t="shared" si="105"/>
        <v>0</v>
      </c>
      <c r="J58" s="287">
        <f t="shared" si="105"/>
        <v>0</v>
      </c>
      <c r="K58" s="287">
        <f t="shared" si="105"/>
        <v>0</v>
      </c>
      <c r="L58" s="287">
        <f t="shared" si="105"/>
        <v>0</v>
      </c>
      <c r="M58" s="287">
        <f t="shared" si="105"/>
        <v>0</v>
      </c>
      <c r="N58" s="287">
        <f t="shared" si="105"/>
        <v>0</v>
      </c>
      <c r="O58" s="287">
        <f t="shared" si="105"/>
        <v>0</v>
      </c>
      <c r="P58" s="287">
        <f t="shared" si="105"/>
        <v>0</v>
      </c>
      <c r="Q58" s="287">
        <f t="shared" si="105"/>
        <v>0</v>
      </c>
      <c r="R58" s="287">
        <f t="shared" si="105"/>
        <v>0</v>
      </c>
      <c r="S58" s="287">
        <f t="shared" si="105"/>
        <v>0</v>
      </c>
      <c r="T58" s="287">
        <f t="shared" si="105"/>
        <v>0</v>
      </c>
      <c r="U58" s="287">
        <f t="shared" si="105"/>
        <v>0</v>
      </c>
      <c r="V58" s="287">
        <f t="shared" si="105"/>
        <v>0</v>
      </c>
      <c r="W58" s="287">
        <f t="shared" si="105"/>
        <v>0</v>
      </c>
      <c r="X58" s="287">
        <f t="shared" si="105"/>
        <v>0</v>
      </c>
      <c r="Y58" s="287">
        <f t="shared" si="105"/>
        <v>0</v>
      </c>
      <c r="Z58" s="287">
        <f t="shared" si="105"/>
        <v>0</v>
      </c>
      <c r="AA58" s="287">
        <f t="shared" si="105"/>
        <v>0</v>
      </c>
      <c r="AB58" s="287">
        <f t="shared" si="105"/>
        <v>0</v>
      </c>
      <c r="AC58" s="287">
        <f t="shared" si="105"/>
        <v>0</v>
      </c>
      <c r="AD58" s="287">
        <f t="shared" si="105"/>
        <v>0</v>
      </c>
      <c r="AE58" s="287">
        <f t="shared" si="105"/>
        <v>0</v>
      </c>
      <c r="AF58" s="287">
        <f t="shared" si="105"/>
        <v>0</v>
      </c>
      <c r="AG58" s="287">
        <f t="shared" si="105"/>
        <v>0</v>
      </c>
      <c r="AH58" s="287">
        <f t="shared" si="105"/>
        <v>0</v>
      </c>
      <c r="AI58" s="287">
        <f t="shared" si="105"/>
        <v>0</v>
      </c>
      <c r="AJ58" s="287">
        <f t="shared" si="105"/>
        <v>0</v>
      </c>
      <c r="AK58" s="287">
        <f t="shared" si="105"/>
        <v>0</v>
      </c>
      <c r="AL58" s="287">
        <f t="shared" ref="AL58:BQ58" si="106">IF(AL8="eksploatacja",$D57/25,0)</f>
        <v>0</v>
      </c>
      <c r="AM58" s="287">
        <f t="shared" si="106"/>
        <v>0</v>
      </c>
      <c r="AN58" s="287">
        <f t="shared" si="106"/>
        <v>0</v>
      </c>
      <c r="AO58" s="287">
        <f t="shared" si="106"/>
        <v>0</v>
      </c>
      <c r="AP58" s="287">
        <f t="shared" si="106"/>
        <v>0</v>
      </c>
      <c r="AQ58" s="287">
        <f t="shared" si="106"/>
        <v>0</v>
      </c>
      <c r="AR58" s="287">
        <f t="shared" si="106"/>
        <v>0</v>
      </c>
      <c r="AS58" s="287">
        <f t="shared" si="106"/>
        <v>0</v>
      </c>
      <c r="AT58" s="287">
        <f t="shared" si="106"/>
        <v>0</v>
      </c>
      <c r="AU58" s="287">
        <f t="shared" si="106"/>
        <v>0</v>
      </c>
      <c r="AV58" s="287">
        <f t="shared" si="106"/>
        <v>0</v>
      </c>
      <c r="AW58" s="287">
        <f t="shared" si="106"/>
        <v>0</v>
      </c>
      <c r="AX58" s="287">
        <f t="shared" si="106"/>
        <v>0</v>
      </c>
      <c r="AY58" s="287">
        <f t="shared" si="106"/>
        <v>0</v>
      </c>
      <c r="AZ58" s="287">
        <f t="shared" si="106"/>
        <v>0</v>
      </c>
      <c r="BA58" s="287">
        <f t="shared" si="106"/>
        <v>0</v>
      </c>
      <c r="BB58" s="287">
        <f t="shared" si="106"/>
        <v>0</v>
      </c>
      <c r="BC58" s="287">
        <f t="shared" si="106"/>
        <v>0</v>
      </c>
      <c r="BD58" s="287">
        <f t="shared" si="106"/>
        <v>0</v>
      </c>
      <c r="BE58" s="287">
        <f t="shared" si="106"/>
        <v>0</v>
      </c>
      <c r="BF58" s="287">
        <f t="shared" si="106"/>
        <v>0</v>
      </c>
      <c r="BG58" s="287">
        <f t="shared" si="106"/>
        <v>0</v>
      </c>
      <c r="BH58" s="287">
        <f t="shared" si="106"/>
        <v>0</v>
      </c>
      <c r="BI58" s="287">
        <f t="shared" si="106"/>
        <v>0</v>
      </c>
      <c r="BJ58" s="287">
        <f t="shared" si="106"/>
        <v>0</v>
      </c>
      <c r="BK58" s="287">
        <f t="shared" si="106"/>
        <v>0</v>
      </c>
      <c r="BL58" s="287">
        <f t="shared" si="106"/>
        <v>0</v>
      </c>
      <c r="BM58" s="287">
        <f t="shared" si="106"/>
        <v>0</v>
      </c>
      <c r="BN58" s="287">
        <f t="shared" si="106"/>
        <v>0</v>
      </c>
      <c r="BO58" s="287">
        <f t="shared" si="106"/>
        <v>0</v>
      </c>
      <c r="BP58" s="287">
        <f t="shared" si="106"/>
        <v>0</v>
      </c>
      <c r="BQ58" s="287">
        <f t="shared" si="106"/>
        <v>0</v>
      </c>
      <c r="BR58" s="287">
        <f t="shared" ref="BR58:CE58" si="107">IF(BR8="eksploatacja",$D57/25,0)</f>
        <v>0</v>
      </c>
      <c r="BS58" s="287">
        <f t="shared" si="107"/>
        <v>0</v>
      </c>
      <c r="BT58" s="731">
        <f t="shared" si="107"/>
        <v>0</v>
      </c>
      <c r="BU58" s="287">
        <f t="shared" si="107"/>
        <v>0</v>
      </c>
      <c r="BV58" s="287">
        <f t="shared" si="107"/>
        <v>0</v>
      </c>
      <c r="BW58" s="287">
        <f t="shared" si="107"/>
        <v>0</v>
      </c>
      <c r="BX58" s="287">
        <f t="shared" si="107"/>
        <v>0</v>
      </c>
      <c r="BY58" s="287">
        <f t="shared" si="107"/>
        <v>0</v>
      </c>
      <c r="BZ58" s="287">
        <f t="shared" si="107"/>
        <v>0</v>
      </c>
      <c r="CA58" s="287">
        <f t="shared" si="107"/>
        <v>0</v>
      </c>
      <c r="CB58" s="287">
        <f t="shared" si="107"/>
        <v>0</v>
      </c>
      <c r="CC58" s="287">
        <f t="shared" si="107"/>
        <v>0</v>
      </c>
      <c r="CD58" s="287">
        <f t="shared" si="107"/>
        <v>0</v>
      </c>
      <c r="CE58" s="287">
        <f t="shared" si="107"/>
        <v>0</v>
      </c>
    </row>
    <row r="59" spans="2:83" x14ac:dyDescent="0.25">
      <c r="B59" s="730" t="s">
        <v>262</v>
      </c>
      <c r="C59" s="268" t="s">
        <v>266</v>
      </c>
      <c r="D59" s="427">
        <f t="shared" si="101"/>
        <v>0</v>
      </c>
      <c r="E59" s="258"/>
      <c r="F59" s="287">
        <f>SUMIF(ZAŁ7a!$F$8:$AP$8,ZAŁ9!$F$7:$CE$7,ZAŁ7a!$F16:$AP16)</f>
        <v>0</v>
      </c>
      <c r="G59" s="287">
        <f>SUMIF(ZAŁ7a!$F$8:$AP$8,ZAŁ9!$F$7:$CE$7,ZAŁ7a!$F16:$AP16)</f>
        <v>0</v>
      </c>
      <c r="H59" s="287">
        <f>SUMIF(ZAŁ7a!$F$8:$AP$8,ZAŁ9!$F$7:$CE$7,ZAŁ7a!$F16:$AP16)</f>
        <v>0</v>
      </c>
      <c r="I59" s="287">
        <f>SUMIF(ZAŁ7a!$F$8:$AP$8,ZAŁ9!$F$7:$CE$7,ZAŁ7a!$F16:$AP16)</f>
        <v>0</v>
      </c>
      <c r="J59" s="287">
        <f>SUMIF(ZAŁ7a!$F$8:$AP$8,ZAŁ9!$F$7:$CE$7,ZAŁ7a!$F16:$AP16)</f>
        <v>0</v>
      </c>
      <c r="K59" s="287">
        <f>SUMIF(ZAŁ7a!$F$8:$AP$8,ZAŁ9!$F$7:$CE$7,ZAŁ7a!$F16:$AP16)</f>
        <v>0</v>
      </c>
      <c r="L59" s="287">
        <f>SUMIF(ZAŁ7a!$F$8:$AP$8,ZAŁ9!$F$7:$CE$7,ZAŁ7a!$F16:$AP16)</f>
        <v>0</v>
      </c>
      <c r="M59" s="287">
        <f>SUMIF(ZAŁ7a!$F$8:$AP$8,ZAŁ9!$F$7:$CE$7,ZAŁ7a!$F16:$AP16)</f>
        <v>0</v>
      </c>
      <c r="N59" s="287">
        <f>SUMIF(ZAŁ7a!$F$8:$AP$8,ZAŁ9!$F$7:$CE$7,ZAŁ7a!$F16:$AP16)</f>
        <v>0</v>
      </c>
      <c r="O59" s="287">
        <f>SUMIF(ZAŁ7a!$F$8:$AP$8,ZAŁ9!$F$7:$CE$7,ZAŁ7a!$F16:$AP16)</f>
        <v>0</v>
      </c>
      <c r="P59" s="287">
        <f>SUMIF(ZAŁ7a!$F$8:$AP$8,ZAŁ9!$F$7:$CE$7,ZAŁ7a!$F16:$AP16)</f>
        <v>0</v>
      </c>
      <c r="Q59" s="287">
        <f>SUMIF(ZAŁ7a!$F$8:$AP$8,ZAŁ9!$F$7:$CE$7,ZAŁ7a!$F16:$AP16)</f>
        <v>0</v>
      </c>
      <c r="R59" s="287">
        <f>SUMIF(ZAŁ7a!$F$8:$AP$8,ZAŁ9!$F$7:$CE$7,ZAŁ7a!$F16:$AP16)</f>
        <v>0</v>
      </c>
      <c r="S59" s="287">
        <f>SUMIF(ZAŁ7a!$F$8:$AP$8,ZAŁ9!$F$7:$CE$7,ZAŁ7a!$F16:$AP16)</f>
        <v>0</v>
      </c>
      <c r="T59" s="287">
        <f>SUMIF(ZAŁ7a!$F$8:$AP$8,ZAŁ9!$F$7:$CE$7,ZAŁ7a!$F16:$AP16)</f>
        <v>0</v>
      </c>
      <c r="U59" s="287">
        <f>SUMIF(ZAŁ7a!$F$8:$AP$8,ZAŁ9!$F$7:$CE$7,ZAŁ7a!$F16:$AP16)</f>
        <v>0</v>
      </c>
      <c r="V59" s="287">
        <f>SUMIF(ZAŁ7a!$F$8:$AP$8,ZAŁ9!$F$7:$CE$7,ZAŁ7a!$F16:$AP16)</f>
        <v>0</v>
      </c>
      <c r="W59" s="287">
        <f>SUMIF(ZAŁ7a!$F$8:$AP$8,ZAŁ9!$F$7:$CE$7,ZAŁ7a!$F16:$AP16)</f>
        <v>0</v>
      </c>
      <c r="X59" s="287">
        <f>SUMIF(ZAŁ7a!$F$8:$AP$8,ZAŁ9!$F$7:$CE$7,ZAŁ7a!$F16:$AP16)</f>
        <v>0</v>
      </c>
      <c r="Y59" s="287">
        <f>SUMIF(ZAŁ7a!$F$8:$AP$8,ZAŁ9!$F$7:$CE$7,ZAŁ7a!$F16:$AP16)</f>
        <v>0</v>
      </c>
      <c r="Z59" s="287">
        <f>SUMIF(ZAŁ7a!$F$8:$AP$8,ZAŁ9!$F$7:$CE$7,ZAŁ7a!$F16:$AP16)</f>
        <v>0</v>
      </c>
      <c r="AA59" s="287">
        <f>SUMIF(ZAŁ7a!$F$8:$AP$8,ZAŁ9!$F$7:$CE$7,ZAŁ7a!$F16:$AP16)</f>
        <v>0</v>
      </c>
      <c r="AB59" s="287">
        <f>SUMIF(ZAŁ7a!$F$8:$AP$8,ZAŁ9!$F$7:$CE$7,ZAŁ7a!$F16:$AP16)</f>
        <v>0</v>
      </c>
      <c r="AC59" s="287">
        <f>SUMIF(ZAŁ7a!$F$8:$AP$8,ZAŁ9!$F$7:$CE$7,ZAŁ7a!$F16:$AP16)</f>
        <v>0</v>
      </c>
      <c r="AD59" s="287">
        <f>SUMIF(ZAŁ7a!$F$8:$AP$8,ZAŁ9!$F$7:$CE$7,ZAŁ7a!$F16:$AP16)</f>
        <v>0</v>
      </c>
      <c r="AE59" s="287">
        <f>SUMIF(ZAŁ7a!$F$8:$AP$8,ZAŁ9!$F$7:$CE$7,ZAŁ7a!$F16:$AP16)</f>
        <v>0</v>
      </c>
      <c r="AF59" s="287">
        <f>SUMIF(ZAŁ7a!$F$8:$AP$8,ZAŁ9!$F$7:$CE$7,ZAŁ7a!$F16:$AP16)</f>
        <v>0</v>
      </c>
      <c r="AG59" s="287">
        <f>SUMIF(ZAŁ7a!$F$8:$AP$8,ZAŁ9!$F$7:$CE$7,ZAŁ7a!$F16:$AP16)</f>
        <v>0</v>
      </c>
      <c r="AH59" s="287">
        <f>SUMIF(ZAŁ7a!$F$8:$AP$8,ZAŁ9!$F$7:$CE$7,ZAŁ7a!$F16:$AP16)</f>
        <v>0</v>
      </c>
      <c r="AI59" s="287">
        <f>SUMIF(ZAŁ7a!$F$8:$AP$8,ZAŁ9!$F$7:$CE$7,ZAŁ7a!$F16:$AP16)</f>
        <v>0</v>
      </c>
      <c r="AJ59" s="287">
        <f>SUMIF(ZAŁ7a!$F$8:$AP$8,ZAŁ9!$F$7:$CE$7,ZAŁ7a!$F16:$AP16)</f>
        <v>0</v>
      </c>
      <c r="AK59" s="287">
        <f>SUMIF(ZAŁ7a!$F$8:$AP$8,ZAŁ9!$F$7:$CE$7,ZAŁ7a!$F16:$AP16)</f>
        <v>0</v>
      </c>
      <c r="AL59" s="287">
        <f>SUMIF(ZAŁ7a!$F$8:$AP$8,ZAŁ9!$F$7:$CE$7,ZAŁ7a!$F16:$AP16)</f>
        <v>0</v>
      </c>
      <c r="AM59" s="287">
        <f>SUMIF(ZAŁ7a!$F$8:$AP$8,ZAŁ9!$F$7:$CE$7,ZAŁ7a!$F16:$AP16)</f>
        <v>0</v>
      </c>
      <c r="AN59" s="287">
        <f>SUMIF(ZAŁ7a!$F$8:$AP$8,ZAŁ9!$F$7:$CE$7,ZAŁ7a!$F16:$AP16)</f>
        <v>0</v>
      </c>
      <c r="AO59" s="287">
        <f>SUMIF(ZAŁ7a!$F$8:$AP$8,ZAŁ9!$F$7:$CE$7,ZAŁ7a!$F16:$AP16)</f>
        <v>0</v>
      </c>
      <c r="AP59" s="287">
        <f>SUMIF(ZAŁ7a!$F$8:$AP$8,ZAŁ9!$F$7:$CE$7,ZAŁ7a!$F16:$AP16)</f>
        <v>0</v>
      </c>
      <c r="AQ59" s="287">
        <f>SUMIF(ZAŁ7a!$F$8:$AP$8,ZAŁ9!$F$7:$CE$7,ZAŁ7a!$F16:$AP16)</f>
        <v>0</v>
      </c>
      <c r="AR59" s="287">
        <f>SUMIF(ZAŁ7a!$F$8:$AP$8,ZAŁ9!$F$7:$CE$7,ZAŁ7a!$F16:$AP16)</f>
        <v>0</v>
      </c>
      <c r="AS59" s="287">
        <f>SUMIF(ZAŁ7a!$F$8:$AP$8,ZAŁ9!$F$7:$CE$7,ZAŁ7a!$F16:$AP16)</f>
        <v>0</v>
      </c>
      <c r="AT59" s="287">
        <f>SUMIF(ZAŁ7a!$F$8:$AP$8,ZAŁ9!$F$7:$CE$7,ZAŁ7a!$F16:$AP16)</f>
        <v>0</v>
      </c>
      <c r="AU59" s="287">
        <f>SUMIF(ZAŁ7a!$F$8:$AP$8,ZAŁ9!$F$7:$CE$7,ZAŁ7a!$F16:$AP16)</f>
        <v>0</v>
      </c>
      <c r="AV59" s="287">
        <f>SUMIF(ZAŁ7a!$F$8:$AP$8,ZAŁ9!$F$7:$CE$7,ZAŁ7a!$F16:$AP16)</f>
        <v>0</v>
      </c>
      <c r="AW59" s="287">
        <f>SUMIF(ZAŁ7a!$F$8:$AP$8,ZAŁ9!$F$7:$CE$7,ZAŁ7a!$F16:$AP16)</f>
        <v>0</v>
      </c>
      <c r="AX59" s="287">
        <f>SUMIF(ZAŁ7a!$F$8:$AP$8,ZAŁ9!$F$7:$CE$7,ZAŁ7a!$F16:$AP16)</f>
        <v>0</v>
      </c>
      <c r="AY59" s="287">
        <f>SUMIF(ZAŁ7a!$F$8:$AP$8,ZAŁ9!$F$7:$CE$7,ZAŁ7a!$F16:$AP16)</f>
        <v>0</v>
      </c>
      <c r="AZ59" s="287">
        <f>SUMIF(ZAŁ7a!$F$8:$AP$8,ZAŁ9!$F$7:$CE$7,ZAŁ7a!$F16:$AP16)</f>
        <v>0</v>
      </c>
      <c r="BA59" s="287">
        <f>SUMIF(ZAŁ7a!$F$8:$AP$8,ZAŁ9!$F$7:$CE$7,ZAŁ7a!$F16:$AP16)</f>
        <v>0</v>
      </c>
      <c r="BB59" s="287">
        <f>SUMIF(ZAŁ7a!$F$8:$AP$8,ZAŁ9!$F$7:$CE$7,ZAŁ7a!$F16:$AP16)</f>
        <v>0</v>
      </c>
      <c r="BC59" s="287">
        <f>SUMIF(ZAŁ7a!$F$8:$AP$8,ZAŁ9!$F$7:$CE$7,ZAŁ7a!$F16:$AP16)</f>
        <v>0</v>
      </c>
      <c r="BD59" s="287">
        <f>SUMIF(ZAŁ7a!$F$8:$AP$8,ZAŁ9!$F$7:$CE$7,ZAŁ7a!$F16:$AP16)</f>
        <v>0</v>
      </c>
      <c r="BE59" s="287">
        <f>SUMIF(ZAŁ7a!$F$8:$AP$8,ZAŁ9!$F$7:$CE$7,ZAŁ7a!$F16:$AP16)</f>
        <v>0</v>
      </c>
      <c r="BF59" s="287">
        <f>SUMIF(ZAŁ7a!$F$8:$AP$8,ZAŁ9!$F$7:$CE$7,ZAŁ7a!$F16:$AP16)</f>
        <v>0</v>
      </c>
      <c r="BG59" s="287">
        <f>SUMIF(ZAŁ7a!$F$8:$AP$8,ZAŁ9!$F$7:$CE$7,ZAŁ7a!$F16:$AP16)</f>
        <v>0</v>
      </c>
      <c r="BH59" s="287">
        <f>SUMIF(ZAŁ7a!$F$8:$AP$8,ZAŁ9!$F$7:$CE$7,ZAŁ7a!$F16:$AP16)</f>
        <v>0</v>
      </c>
      <c r="BI59" s="287">
        <f>SUMIF(ZAŁ7a!$F$8:$AP$8,ZAŁ9!$F$7:$CE$7,ZAŁ7a!$F16:$AP16)</f>
        <v>0</v>
      </c>
      <c r="BJ59" s="287">
        <f>SUMIF(ZAŁ7a!$F$8:$AP$8,ZAŁ9!$F$7:$CE$7,ZAŁ7a!$F16:$AP16)</f>
        <v>0</v>
      </c>
      <c r="BK59" s="287">
        <f>SUMIF(ZAŁ7a!$F$8:$AP$8,ZAŁ9!$F$7:$CE$7,ZAŁ7a!$F16:$AP16)</f>
        <v>0</v>
      </c>
      <c r="BL59" s="287">
        <f>SUMIF(ZAŁ7a!$F$8:$AP$8,ZAŁ9!$F$7:$CE$7,ZAŁ7a!$F16:$AP16)</f>
        <v>0</v>
      </c>
      <c r="BM59" s="287">
        <f>SUMIF(ZAŁ7a!$F$8:$AP$8,ZAŁ9!$F$7:$CE$7,ZAŁ7a!$F16:$AP16)</f>
        <v>0</v>
      </c>
      <c r="BN59" s="287">
        <f>SUMIF(ZAŁ7a!$F$8:$AP$8,ZAŁ9!$F$7:$CE$7,ZAŁ7a!$F16:$AP16)</f>
        <v>0</v>
      </c>
      <c r="BO59" s="287">
        <f>SUMIF(ZAŁ7a!$F$8:$AP$8,ZAŁ9!$F$7:$CE$7,ZAŁ7a!$F16:$AP16)</f>
        <v>0</v>
      </c>
      <c r="BP59" s="287">
        <f>SUMIF(ZAŁ7a!$F$8:$AP$8,ZAŁ9!$F$7:$CE$7,ZAŁ7a!$F16:$AP16)</f>
        <v>0</v>
      </c>
      <c r="BQ59" s="287">
        <f>SUMIF(ZAŁ7a!$F$8:$AP$8,ZAŁ9!$F$7:$CE$7,ZAŁ7a!$F16:$AP16)</f>
        <v>0</v>
      </c>
      <c r="BR59" s="287">
        <f>SUMIF(ZAŁ7a!$F$8:$AP$8,ZAŁ9!$F$7:$CE$7,ZAŁ7a!$F16:$AP16)</f>
        <v>0</v>
      </c>
      <c r="BS59" s="287">
        <f>SUMIF(ZAŁ7a!$F$8:$AP$8,ZAŁ9!$F$7:$CE$7,ZAŁ7a!$F16:$AP16)</f>
        <v>0</v>
      </c>
      <c r="BT59" s="731">
        <f>SUMIF(ZAŁ7a!$F$8:$AP$8,ZAŁ9!$F$7:$CE$7,ZAŁ7a!$F16:$AP16)</f>
        <v>0</v>
      </c>
      <c r="BU59" s="287">
        <f>SUMIF(ZAŁ7a!$F$8:$AP$8,ZAŁ9!$F$7:$CE$7,ZAŁ7a!$F16:$AP16)</f>
        <v>0</v>
      </c>
      <c r="BV59" s="287">
        <f>SUMIF(ZAŁ7a!$F$8:$AP$8,ZAŁ9!$F$7:$CE$7,ZAŁ7a!$F16:$AP16)</f>
        <v>0</v>
      </c>
      <c r="BW59" s="287">
        <f>SUMIF(ZAŁ7a!$F$8:$AP$8,ZAŁ9!$F$7:$CE$7,ZAŁ7a!$F16:$AP16)</f>
        <v>0</v>
      </c>
      <c r="BX59" s="287">
        <f>SUMIF(ZAŁ7a!$F$8:$AP$8,ZAŁ9!$F$7:$CE$7,ZAŁ7a!$F16:$AP16)</f>
        <v>0</v>
      </c>
      <c r="BY59" s="287">
        <f>SUMIF(ZAŁ7a!$F$8:$AP$8,ZAŁ9!$F$7:$CE$7,ZAŁ7a!$F16:$AP16)</f>
        <v>0</v>
      </c>
      <c r="BZ59" s="287">
        <f>SUMIF(ZAŁ7a!$F$8:$AP$8,ZAŁ9!$F$7:$CE$7,ZAŁ7a!$F16:$AP16)</f>
        <v>0</v>
      </c>
      <c r="CA59" s="287">
        <f>SUMIF(ZAŁ7a!$F$8:$AP$8,ZAŁ9!$F$7:$CE$7,ZAŁ7a!$F16:$AP16)</f>
        <v>0</v>
      </c>
      <c r="CB59" s="287">
        <f>SUMIF(ZAŁ7a!$F$8:$AP$8,ZAŁ9!$F$7:$CE$7,ZAŁ7a!$F16:$AP16)</f>
        <v>0</v>
      </c>
      <c r="CC59" s="287">
        <f>SUMIF(ZAŁ7a!$F$8:$AP$8,ZAŁ9!$F$7:$CE$7,ZAŁ7a!$F16:$AP16)</f>
        <v>0</v>
      </c>
      <c r="CD59" s="287">
        <f>SUMIF(ZAŁ7a!$F$8:$AP$8,ZAŁ9!$F$7:$CE$7,ZAŁ7a!$F16:$AP16)</f>
        <v>0</v>
      </c>
      <c r="CE59" s="287">
        <f>SUMIF(ZAŁ7a!$F$8:$AP$8,ZAŁ9!$F$7:$CE$7,ZAŁ7a!$F16:$AP16)</f>
        <v>0</v>
      </c>
    </row>
    <row r="60" spans="2:83" x14ac:dyDescent="0.25">
      <c r="B60" s="730" t="s">
        <v>312</v>
      </c>
      <c r="C60" s="268" t="s">
        <v>280</v>
      </c>
      <c r="D60" s="427">
        <f t="shared" si="101"/>
        <v>0</v>
      </c>
      <c r="E60" s="258"/>
      <c r="F60" s="287">
        <f t="shared" ref="F60:AK60" si="108">IF(F8="eksploatacja",$D59/25,0)</f>
        <v>0</v>
      </c>
      <c r="G60" s="287">
        <f t="shared" si="108"/>
        <v>0</v>
      </c>
      <c r="H60" s="287">
        <f t="shared" si="108"/>
        <v>0</v>
      </c>
      <c r="I60" s="287">
        <f t="shared" si="108"/>
        <v>0</v>
      </c>
      <c r="J60" s="287">
        <f t="shared" si="108"/>
        <v>0</v>
      </c>
      <c r="K60" s="287">
        <f t="shared" si="108"/>
        <v>0</v>
      </c>
      <c r="L60" s="287">
        <f t="shared" si="108"/>
        <v>0</v>
      </c>
      <c r="M60" s="287">
        <f t="shared" si="108"/>
        <v>0</v>
      </c>
      <c r="N60" s="287">
        <f t="shared" si="108"/>
        <v>0</v>
      </c>
      <c r="O60" s="287">
        <f t="shared" si="108"/>
        <v>0</v>
      </c>
      <c r="P60" s="287">
        <f t="shared" si="108"/>
        <v>0</v>
      </c>
      <c r="Q60" s="287">
        <f t="shared" si="108"/>
        <v>0</v>
      </c>
      <c r="R60" s="287">
        <f t="shared" si="108"/>
        <v>0</v>
      </c>
      <c r="S60" s="287">
        <f t="shared" si="108"/>
        <v>0</v>
      </c>
      <c r="T60" s="287">
        <f t="shared" si="108"/>
        <v>0</v>
      </c>
      <c r="U60" s="287">
        <f t="shared" si="108"/>
        <v>0</v>
      </c>
      <c r="V60" s="287">
        <f t="shared" si="108"/>
        <v>0</v>
      </c>
      <c r="W60" s="287">
        <f t="shared" si="108"/>
        <v>0</v>
      </c>
      <c r="X60" s="287">
        <f t="shared" si="108"/>
        <v>0</v>
      </c>
      <c r="Y60" s="287">
        <f t="shared" si="108"/>
        <v>0</v>
      </c>
      <c r="Z60" s="287">
        <f t="shared" si="108"/>
        <v>0</v>
      </c>
      <c r="AA60" s="287">
        <f t="shared" si="108"/>
        <v>0</v>
      </c>
      <c r="AB60" s="287">
        <f t="shared" si="108"/>
        <v>0</v>
      </c>
      <c r="AC60" s="287">
        <f t="shared" si="108"/>
        <v>0</v>
      </c>
      <c r="AD60" s="287">
        <f t="shared" si="108"/>
        <v>0</v>
      </c>
      <c r="AE60" s="287">
        <f t="shared" si="108"/>
        <v>0</v>
      </c>
      <c r="AF60" s="287">
        <f t="shared" si="108"/>
        <v>0</v>
      </c>
      <c r="AG60" s="287">
        <f t="shared" si="108"/>
        <v>0</v>
      </c>
      <c r="AH60" s="287">
        <f t="shared" si="108"/>
        <v>0</v>
      </c>
      <c r="AI60" s="287">
        <f t="shared" si="108"/>
        <v>0</v>
      </c>
      <c r="AJ60" s="287">
        <f t="shared" si="108"/>
        <v>0</v>
      </c>
      <c r="AK60" s="287">
        <f t="shared" si="108"/>
        <v>0</v>
      </c>
      <c r="AL60" s="287">
        <f t="shared" ref="AL60:BQ60" si="109">IF(AL8="eksploatacja",$D59/25,0)</f>
        <v>0</v>
      </c>
      <c r="AM60" s="287">
        <f t="shared" si="109"/>
        <v>0</v>
      </c>
      <c r="AN60" s="287">
        <f t="shared" si="109"/>
        <v>0</v>
      </c>
      <c r="AO60" s="287">
        <f t="shared" si="109"/>
        <v>0</v>
      </c>
      <c r="AP60" s="287">
        <f t="shared" si="109"/>
        <v>0</v>
      </c>
      <c r="AQ60" s="287">
        <f t="shared" si="109"/>
        <v>0</v>
      </c>
      <c r="AR60" s="287">
        <f t="shared" si="109"/>
        <v>0</v>
      </c>
      <c r="AS60" s="287">
        <f t="shared" si="109"/>
        <v>0</v>
      </c>
      <c r="AT60" s="287">
        <f t="shared" si="109"/>
        <v>0</v>
      </c>
      <c r="AU60" s="287">
        <f t="shared" si="109"/>
        <v>0</v>
      </c>
      <c r="AV60" s="287">
        <f t="shared" si="109"/>
        <v>0</v>
      </c>
      <c r="AW60" s="287">
        <f t="shared" si="109"/>
        <v>0</v>
      </c>
      <c r="AX60" s="287">
        <f t="shared" si="109"/>
        <v>0</v>
      </c>
      <c r="AY60" s="287">
        <f t="shared" si="109"/>
        <v>0</v>
      </c>
      <c r="AZ60" s="287">
        <f t="shared" si="109"/>
        <v>0</v>
      </c>
      <c r="BA60" s="287">
        <f t="shared" si="109"/>
        <v>0</v>
      </c>
      <c r="BB60" s="287">
        <f t="shared" si="109"/>
        <v>0</v>
      </c>
      <c r="BC60" s="287">
        <f t="shared" si="109"/>
        <v>0</v>
      </c>
      <c r="BD60" s="287">
        <f t="shared" si="109"/>
        <v>0</v>
      </c>
      <c r="BE60" s="287">
        <f t="shared" si="109"/>
        <v>0</v>
      </c>
      <c r="BF60" s="287">
        <f t="shared" si="109"/>
        <v>0</v>
      </c>
      <c r="BG60" s="287">
        <f t="shared" si="109"/>
        <v>0</v>
      </c>
      <c r="BH60" s="287">
        <f t="shared" si="109"/>
        <v>0</v>
      </c>
      <c r="BI60" s="287">
        <f t="shared" si="109"/>
        <v>0</v>
      </c>
      <c r="BJ60" s="287">
        <f t="shared" si="109"/>
        <v>0</v>
      </c>
      <c r="BK60" s="287">
        <f t="shared" si="109"/>
        <v>0</v>
      </c>
      <c r="BL60" s="287">
        <f t="shared" si="109"/>
        <v>0</v>
      </c>
      <c r="BM60" s="287">
        <f t="shared" si="109"/>
        <v>0</v>
      </c>
      <c r="BN60" s="287">
        <f t="shared" si="109"/>
        <v>0</v>
      </c>
      <c r="BO60" s="287">
        <f t="shared" si="109"/>
        <v>0</v>
      </c>
      <c r="BP60" s="287">
        <f t="shared" si="109"/>
        <v>0</v>
      </c>
      <c r="BQ60" s="287">
        <f t="shared" si="109"/>
        <v>0</v>
      </c>
      <c r="BR60" s="287">
        <f t="shared" ref="BR60:CE60" si="110">IF(BR8="eksploatacja",$D59/25,0)</f>
        <v>0</v>
      </c>
      <c r="BS60" s="287">
        <f t="shared" si="110"/>
        <v>0</v>
      </c>
      <c r="BT60" s="731">
        <f t="shared" si="110"/>
        <v>0</v>
      </c>
      <c r="BU60" s="287">
        <f t="shared" si="110"/>
        <v>0</v>
      </c>
      <c r="BV60" s="287">
        <f t="shared" si="110"/>
        <v>0</v>
      </c>
      <c r="BW60" s="287">
        <f t="shared" si="110"/>
        <v>0</v>
      </c>
      <c r="BX60" s="287">
        <f t="shared" si="110"/>
        <v>0</v>
      </c>
      <c r="BY60" s="287">
        <f t="shared" si="110"/>
        <v>0</v>
      </c>
      <c r="BZ60" s="287">
        <f t="shared" si="110"/>
        <v>0</v>
      </c>
      <c r="CA60" s="287">
        <f t="shared" si="110"/>
        <v>0</v>
      </c>
      <c r="CB60" s="287">
        <f t="shared" si="110"/>
        <v>0</v>
      </c>
      <c r="CC60" s="287">
        <f t="shared" si="110"/>
        <v>0</v>
      </c>
      <c r="CD60" s="287">
        <f t="shared" si="110"/>
        <v>0</v>
      </c>
      <c r="CE60" s="287">
        <f t="shared" si="110"/>
        <v>0</v>
      </c>
    </row>
    <row r="61" spans="2:83" ht="30" x14ac:dyDescent="0.25">
      <c r="B61" s="730" t="s">
        <v>313</v>
      </c>
      <c r="C61" s="493" t="s">
        <v>495</v>
      </c>
      <c r="D61" s="427">
        <f t="shared" si="101"/>
        <v>0</v>
      </c>
      <c r="E61" s="258"/>
      <c r="F61" s="287">
        <f>SUMIF(ZAŁ7b!$F$7:$AD$7,ZAŁ9!$F$7:$CE$7,ZAŁ7b!$F10:$AD10)</f>
        <v>0</v>
      </c>
      <c r="G61" s="287">
        <f>SUMIF(ZAŁ7b!$F$7:$AD$7,ZAŁ9!$F$7:$CE$7,ZAŁ7b!$F10:$AD10)</f>
        <v>0</v>
      </c>
      <c r="H61" s="287">
        <f>SUMIF(ZAŁ7b!$F$7:$AD$7,ZAŁ9!$F$7:$CE$7,ZAŁ7b!$F10:$AD10)</f>
        <v>0</v>
      </c>
      <c r="I61" s="287">
        <f>SUMIF(ZAŁ7b!$F$7:$AD$7,ZAŁ9!$F$7:$CE$7,ZAŁ7b!$F10:$AD10)</f>
        <v>0</v>
      </c>
      <c r="J61" s="287">
        <f>SUMIF(ZAŁ7b!$F$7:$AD$7,ZAŁ9!$F$7:$CE$7,ZAŁ7b!$F10:$AD10)</f>
        <v>0</v>
      </c>
      <c r="K61" s="287">
        <f>SUMIF(ZAŁ7b!$F$7:$AD$7,ZAŁ9!$F$7:$CE$7,ZAŁ7b!$F10:$AD10)</f>
        <v>0</v>
      </c>
      <c r="L61" s="287">
        <f>SUMIF(ZAŁ7b!$F$7:$AD$7,ZAŁ9!$F$7:$CE$7,ZAŁ7b!$F10:$AD10)</f>
        <v>0</v>
      </c>
      <c r="M61" s="287">
        <f>SUMIF(ZAŁ7b!$F$7:$AD$7,ZAŁ9!$F$7:$CE$7,ZAŁ7b!$F10:$AD10)</f>
        <v>0</v>
      </c>
      <c r="N61" s="287">
        <f>SUMIF(ZAŁ7b!$F$7:$AD$7,ZAŁ9!$F$7:$CE$7,ZAŁ7b!$F10:$AD10)</f>
        <v>0</v>
      </c>
      <c r="O61" s="287">
        <f>SUMIF(ZAŁ7b!$F$7:$AD$7,ZAŁ9!$F$7:$CE$7,ZAŁ7b!$F10:$AD10)</f>
        <v>0</v>
      </c>
      <c r="P61" s="287">
        <f>SUMIF(ZAŁ7b!$F$7:$AD$7,ZAŁ9!$F$7:$CE$7,ZAŁ7b!$F10:$AD10)</f>
        <v>0</v>
      </c>
      <c r="Q61" s="287">
        <f>SUMIF(ZAŁ7b!$F$7:$AD$7,ZAŁ9!$F$7:$CE$7,ZAŁ7b!$F10:$AD10)</f>
        <v>0</v>
      </c>
      <c r="R61" s="287">
        <f>SUMIF(ZAŁ7b!$F$7:$AD$7,ZAŁ9!$F$7:$CE$7,ZAŁ7b!$F10:$AD10)</f>
        <v>0</v>
      </c>
      <c r="S61" s="287">
        <f>SUMIF(ZAŁ7b!$F$7:$AD$7,ZAŁ9!$F$7:$CE$7,ZAŁ7b!$F10:$AD10)</f>
        <v>0</v>
      </c>
      <c r="T61" s="287">
        <f>SUMIF(ZAŁ7b!$F$7:$AD$7,ZAŁ9!$F$7:$CE$7,ZAŁ7b!$F10:$AD10)</f>
        <v>0</v>
      </c>
      <c r="U61" s="287">
        <f>SUMIF(ZAŁ7b!$F$7:$AD$7,ZAŁ9!$F$7:$CE$7,ZAŁ7b!$F10:$AD10)</f>
        <v>0</v>
      </c>
      <c r="V61" s="287">
        <f>SUMIF(ZAŁ7b!$F$7:$AD$7,ZAŁ9!$F$7:$CE$7,ZAŁ7b!$F10:$AD10)</f>
        <v>0</v>
      </c>
      <c r="W61" s="287">
        <f>SUMIF(ZAŁ7b!$F$7:$AD$7,ZAŁ9!$F$7:$CE$7,ZAŁ7b!$F10:$AD10)</f>
        <v>0</v>
      </c>
      <c r="X61" s="287">
        <f>SUMIF(ZAŁ7b!$F$7:$AD$7,ZAŁ9!$F$7:$CE$7,ZAŁ7b!$F10:$AD10)</f>
        <v>0</v>
      </c>
      <c r="Y61" s="287">
        <f>SUMIF(ZAŁ7b!$F$7:$AD$7,ZAŁ9!$F$7:$CE$7,ZAŁ7b!$F10:$AD10)</f>
        <v>0</v>
      </c>
      <c r="Z61" s="287">
        <f>SUMIF(ZAŁ7b!$F$7:$AD$7,ZAŁ9!$F$7:$CE$7,ZAŁ7b!$F10:$AD10)</f>
        <v>0</v>
      </c>
      <c r="AA61" s="287">
        <f>SUMIF(ZAŁ7b!$F$7:$AD$7,ZAŁ9!$F$7:$CE$7,ZAŁ7b!$F10:$AD10)</f>
        <v>0</v>
      </c>
      <c r="AB61" s="287">
        <f>SUMIF(ZAŁ7b!$F$7:$AD$7,ZAŁ9!$F$7:$CE$7,ZAŁ7b!$F10:$AD10)</f>
        <v>0</v>
      </c>
      <c r="AC61" s="287">
        <f>SUMIF(ZAŁ7b!$F$7:$AD$7,ZAŁ9!$F$7:$CE$7,ZAŁ7b!$F10:$AD10)</f>
        <v>0</v>
      </c>
      <c r="AD61" s="287">
        <f>SUMIF(ZAŁ7b!$F$7:$AD$7,ZAŁ9!$F$7:$CE$7,ZAŁ7b!$F10:$AD10)</f>
        <v>0</v>
      </c>
      <c r="AE61" s="287">
        <f>SUMIF(ZAŁ7b!$F$7:$AD$7,ZAŁ9!$F$7:$CE$7,ZAŁ7b!$F10:$AD10)</f>
        <v>0</v>
      </c>
      <c r="AF61" s="287">
        <f>SUMIF(ZAŁ7b!$F$7:$AD$7,ZAŁ9!$F$7:$CE$7,ZAŁ7b!$F10:$AD10)</f>
        <v>0</v>
      </c>
      <c r="AG61" s="287">
        <f>SUMIF(ZAŁ7b!$F$7:$AD$7,ZAŁ9!$F$7:$CE$7,ZAŁ7b!$F10:$AD10)</f>
        <v>0</v>
      </c>
      <c r="AH61" s="287">
        <f>SUMIF(ZAŁ7b!$F$7:$AD$7,ZAŁ9!$F$7:$CE$7,ZAŁ7b!$F10:$AD10)</f>
        <v>0</v>
      </c>
      <c r="AI61" s="287">
        <f>SUMIF(ZAŁ7b!$F$7:$AD$7,ZAŁ9!$F$7:$CE$7,ZAŁ7b!$F10:$AD10)</f>
        <v>0</v>
      </c>
      <c r="AJ61" s="287">
        <f>SUMIF(ZAŁ7b!$F$7:$AD$7,ZAŁ9!$F$7:$CE$7,ZAŁ7b!$F10:$AD10)</f>
        <v>0</v>
      </c>
      <c r="AK61" s="287">
        <f>SUMIF(ZAŁ7b!$F$7:$AD$7,ZAŁ9!$F$7:$CE$7,ZAŁ7b!$F10:$AD10)</f>
        <v>0</v>
      </c>
      <c r="AL61" s="287">
        <f>SUMIF(ZAŁ7b!$F$7:$AD$7,ZAŁ9!$F$7:$CE$7,ZAŁ7b!$F10:$AD10)</f>
        <v>0</v>
      </c>
      <c r="AM61" s="287">
        <f>SUMIF(ZAŁ7b!$F$7:$AD$7,ZAŁ9!$F$7:$CE$7,ZAŁ7b!$F10:$AD10)</f>
        <v>0</v>
      </c>
      <c r="AN61" s="287">
        <f>SUMIF(ZAŁ7b!$F$7:$AD$7,ZAŁ9!$F$7:$CE$7,ZAŁ7b!$F10:$AD10)</f>
        <v>0</v>
      </c>
      <c r="AO61" s="287">
        <f>SUMIF(ZAŁ7b!$F$7:$AD$7,ZAŁ9!$F$7:$CE$7,ZAŁ7b!$F10:$AD10)</f>
        <v>0</v>
      </c>
      <c r="AP61" s="287">
        <f>SUMIF(ZAŁ7b!$F$7:$AD$7,ZAŁ9!$F$7:$CE$7,ZAŁ7b!$F10:$AD10)</f>
        <v>0</v>
      </c>
      <c r="AQ61" s="287">
        <f>SUMIF(ZAŁ7b!$F$7:$AD$7,ZAŁ9!$F$7:$CE$7,ZAŁ7b!$F10:$AD10)</f>
        <v>0</v>
      </c>
      <c r="AR61" s="287">
        <f>SUMIF(ZAŁ7b!$F$7:$AD$7,ZAŁ9!$F$7:$CE$7,ZAŁ7b!$F10:$AD10)</f>
        <v>0</v>
      </c>
      <c r="AS61" s="287">
        <f>SUMIF(ZAŁ7b!$F$7:$AD$7,ZAŁ9!$F$7:$CE$7,ZAŁ7b!$F10:$AD10)</f>
        <v>0</v>
      </c>
      <c r="AT61" s="287">
        <f>SUMIF(ZAŁ7b!$F$7:$AD$7,ZAŁ9!$F$7:$CE$7,ZAŁ7b!$F10:$AD10)</f>
        <v>0</v>
      </c>
      <c r="AU61" s="287">
        <f>SUMIF(ZAŁ7b!$F$7:$AD$7,ZAŁ9!$F$7:$CE$7,ZAŁ7b!$F10:$AD10)</f>
        <v>0</v>
      </c>
      <c r="AV61" s="287">
        <f>SUMIF(ZAŁ7b!$F$7:$AD$7,ZAŁ9!$F$7:$CE$7,ZAŁ7b!$F10:$AD10)</f>
        <v>0</v>
      </c>
      <c r="AW61" s="287">
        <f>SUMIF(ZAŁ7b!$F$7:$AD$7,ZAŁ9!$F$7:$CE$7,ZAŁ7b!$F10:$AD10)</f>
        <v>0</v>
      </c>
      <c r="AX61" s="287">
        <f>SUMIF(ZAŁ7b!$F$7:$AD$7,ZAŁ9!$F$7:$CE$7,ZAŁ7b!$F10:$AD10)</f>
        <v>0</v>
      </c>
      <c r="AY61" s="287">
        <f>SUMIF(ZAŁ7b!$F$7:$AD$7,ZAŁ9!$F$7:$CE$7,ZAŁ7b!$F10:$AD10)</f>
        <v>0</v>
      </c>
      <c r="AZ61" s="287">
        <f>SUMIF(ZAŁ7b!$F$7:$AD$7,ZAŁ9!$F$7:$CE$7,ZAŁ7b!$F10:$AD10)</f>
        <v>0</v>
      </c>
      <c r="BA61" s="287">
        <f>SUMIF(ZAŁ7b!$F$7:$AD$7,ZAŁ9!$F$7:$CE$7,ZAŁ7b!$F10:$AD10)</f>
        <v>0</v>
      </c>
      <c r="BB61" s="287">
        <f>SUMIF(ZAŁ7b!$F$7:$AD$7,ZAŁ9!$F$7:$CE$7,ZAŁ7b!$F10:$AD10)</f>
        <v>0</v>
      </c>
      <c r="BC61" s="287">
        <f>SUMIF(ZAŁ7b!$F$7:$AD$7,ZAŁ9!$F$7:$CE$7,ZAŁ7b!$F10:$AD10)</f>
        <v>0</v>
      </c>
      <c r="BD61" s="287">
        <f>SUMIF(ZAŁ7b!$F$7:$AD$7,ZAŁ9!$F$7:$CE$7,ZAŁ7b!$F10:$AD10)</f>
        <v>0</v>
      </c>
      <c r="BE61" s="287">
        <f>SUMIF(ZAŁ7b!$F$7:$AD$7,ZAŁ9!$F$7:$CE$7,ZAŁ7b!$F10:$AD10)</f>
        <v>0</v>
      </c>
      <c r="BF61" s="287">
        <f>SUMIF(ZAŁ7b!$F$7:$AD$7,ZAŁ9!$F$7:$CE$7,ZAŁ7b!$F10:$AD10)</f>
        <v>0</v>
      </c>
      <c r="BG61" s="287">
        <f>SUMIF(ZAŁ7b!$F$7:$AD$7,ZAŁ9!$F$7:$CE$7,ZAŁ7b!$F10:$AD10)</f>
        <v>0</v>
      </c>
      <c r="BH61" s="287">
        <f>SUMIF(ZAŁ7b!$F$7:$AD$7,ZAŁ9!$F$7:$CE$7,ZAŁ7b!$F10:$AD10)</f>
        <v>0</v>
      </c>
      <c r="BI61" s="287">
        <f>SUMIF(ZAŁ7b!$F$7:$AD$7,ZAŁ9!$F$7:$CE$7,ZAŁ7b!$F10:$AD10)</f>
        <v>0</v>
      </c>
      <c r="BJ61" s="287">
        <f>SUMIF(ZAŁ7b!$F$7:$AD$7,ZAŁ9!$F$7:$CE$7,ZAŁ7b!$F10:$AD10)</f>
        <v>0</v>
      </c>
      <c r="BK61" s="287">
        <f>SUMIF(ZAŁ7b!$F$7:$AD$7,ZAŁ9!$F$7:$CE$7,ZAŁ7b!$F10:$AD10)</f>
        <v>0</v>
      </c>
      <c r="BL61" s="287">
        <f>SUMIF(ZAŁ7b!$F$7:$AD$7,ZAŁ9!$F$7:$CE$7,ZAŁ7b!$F10:$AD10)</f>
        <v>0</v>
      </c>
      <c r="BM61" s="287">
        <f>SUMIF(ZAŁ7b!$F$7:$AD$7,ZAŁ9!$F$7:$CE$7,ZAŁ7b!$F10:$AD10)</f>
        <v>0</v>
      </c>
      <c r="BN61" s="287">
        <f>SUMIF(ZAŁ7b!$F$7:$AD$7,ZAŁ9!$F$7:$CE$7,ZAŁ7b!$F10:$AD10)</f>
        <v>0</v>
      </c>
      <c r="BO61" s="287">
        <f>SUMIF(ZAŁ7b!$F$7:$AD$7,ZAŁ9!$F$7:$CE$7,ZAŁ7b!$F10:$AD10)</f>
        <v>0</v>
      </c>
      <c r="BP61" s="287">
        <f>SUMIF(ZAŁ7b!$F$7:$AD$7,ZAŁ9!$F$7:$CE$7,ZAŁ7b!$F10:$AD10)</f>
        <v>0</v>
      </c>
      <c r="BQ61" s="287">
        <f>SUMIF(ZAŁ7b!$F$7:$AD$7,ZAŁ9!$F$7:$CE$7,ZAŁ7b!$F10:$AD10)</f>
        <v>0</v>
      </c>
      <c r="BR61" s="287">
        <f>SUMIF(ZAŁ7b!$F$7:$AD$7,ZAŁ9!$F$7:$CE$7,ZAŁ7b!$F10:$AD10)</f>
        <v>0</v>
      </c>
      <c r="BS61" s="287">
        <f>SUMIF(ZAŁ7b!$F$7:$AD$7,ZAŁ9!$F$7:$CE$7,ZAŁ7b!$F10:$AD10)</f>
        <v>0</v>
      </c>
      <c r="BT61" s="731">
        <f>SUMIF(ZAŁ7b!$F$7:$AD$7,ZAŁ9!$F$7:$CE$7,ZAŁ7b!$F10:$AD10)</f>
        <v>0</v>
      </c>
      <c r="BU61" s="287">
        <f>SUMIF(ZAŁ7b!$F$7:$AD$7,ZAŁ9!$F$7:$CE$7,ZAŁ7b!$F10:$AD10)</f>
        <v>0</v>
      </c>
      <c r="BV61" s="287">
        <f>SUMIF(ZAŁ7b!$F$7:$AD$7,ZAŁ9!$F$7:$CE$7,ZAŁ7b!$F10:$AD10)</f>
        <v>0</v>
      </c>
      <c r="BW61" s="287">
        <f>SUMIF(ZAŁ7b!$F$7:$AD$7,ZAŁ9!$F$7:$CE$7,ZAŁ7b!$F10:$AD10)</f>
        <v>0</v>
      </c>
      <c r="BX61" s="287">
        <f>SUMIF(ZAŁ7b!$F$7:$AD$7,ZAŁ9!$F$7:$CE$7,ZAŁ7b!$F10:$AD10)</f>
        <v>0</v>
      </c>
      <c r="BY61" s="287">
        <f>SUMIF(ZAŁ7b!$F$7:$AD$7,ZAŁ9!$F$7:$CE$7,ZAŁ7b!$F10:$AD10)</f>
        <v>0</v>
      </c>
      <c r="BZ61" s="287">
        <f>SUMIF(ZAŁ7b!$F$7:$AD$7,ZAŁ9!$F$7:$CE$7,ZAŁ7b!$F10:$AD10)</f>
        <v>0</v>
      </c>
      <c r="CA61" s="287">
        <f>SUMIF(ZAŁ7b!$F$7:$AD$7,ZAŁ9!$F$7:$CE$7,ZAŁ7b!$F10:$AD10)</f>
        <v>0</v>
      </c>
      <c r="CB61" s="287">
        <f>SUMIF(ZAŁ7b!$F$7:$AD$7,ZAŁ9!$F$7:$CE$7,ZAŁ7b!$F10:$AD10)</f>
        <v>0</v>
      </c>
      <c r="CC61" s="287">
        <f>SUMIF(ZAŁ7b!$F$7:$AD$7,ZAŁ9!$F$7:$CE$7,ZAŁ7b!$F10:$AD10)</f>
        <v>0</v>
      </c>
      <c r="CD61" s="287">
        <f>SUMIF(ZAŁ7b!$F$7:$AD$7,ZAŁ9!$F$7:$CE$7,ZAŁ7b!$F10:$AD10)</f>
        <v>0</v>
      </c>
      <c r="CE61" s="287">
        <f>SUMIF(ZAŁ7b!$F$7:$AD$7,ZAŁ9!$F$7:$CE$7,ZAŁ7b!$F10:$AD10)</f>
        <v>0</v>
      </c>
    </row>
    <row r="62" spans="2:83" ht="18" x14ac:dyDescent="0.35">
      <c r="B62" s="732"/>
      <c r="C62" s="338" t="s">
        <v>518</v>
      </c>
      <c r="D62" s="428">
        <f t="shared" ref="D62" si="111">SUM(F62:CE62)</f>
        <v>0</v>
      </c>
      <c r="E62" s="340"/>
      <c r="F62" s="339">
        <f>IF(F8="eksploatacja",F55+F58+F60,0)</f>
        <v>0</v>
      </c>
      <c r="G62" s="339">
        <f t="shared" ref="G62:BR62" si="112">IF(G8="eksploatacja",G55+G58+G60,0)</f>
        <v>0</v>
      </c>
      <c r="H62" s="339">
        <f t="shared" si="112"/>
        <v>0</v>
      </c>
      <c r="I62" s="339">
        <f t="shared" si="112"/>
        <v>0</v>
      </c>
      <c r="J62" s="339">
        <f t="shared" si="112"/>
        <v>0</v>
      </c>
      <c r="K62" s="339">
        <f t="shared" si="112"/>
        <v>0</v>
      </c>
      <c r="L62" s="339">
        <f t="shared" si="112"/>
        <v>0</v>
      </c>
      <c r="M62" s="339">
        <f t="shared" si="112"/>
        <v>0</v>
      </c>
      <c r="N62" s="339">
        <f t="shared" si="112"/>
        <v>0</v>
      </c>
      <c r="O62" s="339">
        <f t="shared" si="112"/>
        <v>0</v>
      </c>
      <c r="P62" s="339">
        <f t="shared" si="112"/>
        <v>0</v>
      </c>
      <c r="Q62" s="339">
        <f t="shared" si="112"/>
        <v>0</v>
      </c>
      <c r="R62" s="339">
        <f t="shared" si="112"/>
        <v>0</v>
      </c>
      <c r="S62" s="339">
        <f t="shared" si="112"/>
        <v>0</v>
      </c>
      <c r="T62" s="339">
        <f t="shared" si="112"/>
        <v>0</v>
      </c>
      <c r="U62" s="339">
        <f t="shared" si="112"/>
        <v>0</v>
      </c>
      <c r="V62" s="339">
        <f t="shared" si="112"/>
        <v>0</v>
      </c>
      <c r="W62" s="339">
        <f t="shared" si="112"/>
        <v>0</v>
      </c>
      <c r="X62" s="339">
        <f t="shared" si="112"/>
        <v>0</v>
      </c>
      <c r="Y62" s="339">
        <f t="shared" si="112"/>
        <v>0</v>
      </c>
      <c r="Z62" s="339">
        <f t="shared" si="112"/>
        <v>0</v>
      </c>
      <c r="AA62" s="339">
        <f t="shared" si="112"/>
        <v>0</v>
      </c>
      <c r="AB62" s="339">
        <f t="shared" si="112"/>
        <v>0</v>
      </c>
      <c r="AC62" s="339">
        <f t="shared" si="112"/>
        <v>0</v>
      </c>
      <c r="AD62" s="339">
        <f t="shared" si="112"/>
        <v>0</v>
      </c>
      <c r="AE62" s="339">
        <f t="shared" si="112"/>
        <v>0</v>
      </c>
      <c r="AF62" s="339">
        <f t="shared" si="112"/>
        <v>0</v>
      </c>
      <c r="AG62" s="339">
        <f t="shared" si="112"/>
        <v>0</v>
      </c>
      <c r="AH62" s="339">
        <f t="shared" si="112"/>
        <v>0</v>
      </c>
      <c r="AI62" s="339">
        <f t="shared" si="112"/>
        <v>0</v>
      </c>
      <c r="AJ62" s="339">
        <f t="shared" si="112"/>
        <v>0</v>
      </c>
      <c r="AK62" s="339">
        <f t="shared" si="112"/>
        <v>0</v>
      </c>
      <c r="AL62" s="339">
        <f t="shared" si="112"/>
        <v>0</v>
      </c>
      <c r="AM62" s="339">
        <f t="shared" si="112"/>
        <v>0</v>
      </c>
      <c r="AN62" s="339">
        <f t="shared" si="112"/>
        <v>0</v>
      </c>
      <c r="AO62" s="339">
        <f t="shared" si="112"/>
        <v>0</v>
      </c>
      <c r="AP62" s="339">
        <f t="shared" si="112"/>
        <v>0</v>
      </c>
      <c r="AQ62" s="339">
        <f t="shared" si="112"/>
        <v>0</v>
      </c>
      <c r="AR62" s="339">
        <f t="shared" si="112"/>
        <v>0</v>
      </c>
      <c r="AS62" s="339">
        <f t="shared" si="112"/>
        <v>0</v>
      </c>
      <c r="AT62" s="339">
        <f t="shared" si="112"/>
        <v>0</v>
      </c>
      <c r="AU62" s="339">
        <f t="shared" si="112"/>
        <v>0</v>
      </c>
      <c r="AV62" s="339">
        <f t="shared" si="112"/>
        <v>0</v>
      </c>
      <c r="AW62" s="339">
        <f t="shared" si="112"/>
        <v>0</v>
      </c>
      <c r="AX62" s="339">
        <f t="shared" si="112"/>
        <v>0</v>
      </c>
      <c r="AY62" s="339">
        <f t="shared" si="112"/>
        <v>0</v>
      </c>
      <c r="AZ62" s="339">
        <f t="shared" si="112"/>
        <v>0</v>
      </c>
      <c r="BA62" s="339">
        <f t="shared" si="112"/>
        <v>0</v>
      </c>
      <c r="BB62" s="339">
        <f t="shared" si="112"/>
        <v>0</v>
      </c>
      <c r="BC62" s="339">
        <f t="shared" si="112"/>
        <v>0</v>
      </c>
      <c r="BD62" s="339">
        <f t="shared" si="112"/>
        <v>0</v>
      </c>
      <c r="BE62" s="339">
        <f t="shared" si="112"/>
        <v>0</v>
      </c>
      <c r="BF62" s="339">
        <f t="shared" si="112"/>
        <v>0</v>
      </c>
      <c r="BG62" s="339">
        <f t="shared" si="112"/>
        <v>0</v>
      </c>
      <c r="BH62" s="339">
        <f t="shared" si="112"/>
        <v>0</v>
      </c>
      <c r="BI62" s="339">
        <f t="shared" si="112"/>
        <v>0</v>
      </c>
      <c r="BJ62" s="339">
        <f t="shared" si="112"/>
        <v>0</v>
      </c>
      <c r="BK62" s="339">
        <f t="shared" si="112"/>
        <v>0</v>
      </c>
      <c r="BL62" s="339">
        <f t="shared" si="112"/>
        <v>0</v>
      </c>
      <c r="BM62" s="339">
        <f t="shared" si="112"/>
        <v>0</v>
      </c>
      <c r="BN62" s="339">
        <f t="shared" si="112"/>
        <v>0</v>
      </c>
      <c r="BO62" s="339">
        <f t="shared" si="112"/>
        <v>0</v>
      </c>
      <c r="BP62" s="339">
        <f t="shared" si="112"/>
        <v>0</v>
      </c>
      <c r="BQ62" s="339">
        <f t="shared" si="112"/>
        <v>0</v>
      </c>
      <c r="BR62" s="339">
        <f t="shared" si="112"/>
        <v>0</v>
      </c>
      <c r="BS62" s="339">
        <f t="shared" ref="BS62:CE62" si="113">IF(BS8="eksploatacja",BS55+BS58+BS60,0)</f>
        <v>0</v>
      </c>
      <c r="BT62" s="733">
        <f t="shared" si="113"/>
        <v>0</v>
      </c>
      <c r="BU62" s="339">
        <f t="shared" si="113"/>
        <v>0</v>
      </c>
      <c r="BV62" s="339">
        <f t="shared" si="113"/>
        <v>0</v>
      </c>
      <c r="BW62" s="339">
        <f t="shared" si="113"/>
        <v>0</v>
      </c>
      <c r="BX62" s="339">
        <f t="shared" si="113"/>
        <v>0</v>
      </c>
      <c r="BY62" s="339">
        <f t="shared" si="113"/>
        <v>0</v>
      </c>
      <c r="BZ62" s="339">
        <f t="shared" si="113"/>
        <v>0</v>
      </c>
      <c r="CA62" s="339">
        <f t="shared" si="113"/>
        <v>0</v>
      </c>
      <c r="CB62" s="339">
        <f t="shared" si="113"/>
        <v>0</v>
      </c>
      <c r="CC62" s="339">
        <f t="shared" si="113"/>
        <v>0</v>
      </c>
      <c r="CD62" s="339">
        <f t="shared" si="113"/>
        <v>0</v>
      </c>
      <c r="CE62" s="339">
        <f t="shared" si="113"/>
        <v>0</v>
      </c>
    </row>
    <row r="63" spans="2:83" x14ac:dyDescent="0.25">
      <c r="B63" s="734"/>
      <c r="C63" s="304" t="s">
        <v>279</v>
      </c>
      <c r="D63" s="429"/>
      <c r="E63" s="306"/>
      <c r="F63" s="305">
        <f t="shared" ref="F63:AK63" si="114">IF(F61&gt;0,F61/(26-F6),0)</f>
        <v>0</v>
      </c>
      <c r="G63" s="305">
        <f t="shared" si="114"/>
        <v>0</v>
      </c>
      <c r="H63" s="305">
        <f t="shared" si="114"/>
        <v>0</v>
      </c>
      <c r="I63" s="305">
        <f t="shared" si="114"/>
        <v>0</v>
      </c>
      <c r="J63" s="305">
        <f t="shared" si="114"/>
        <v>0</v>
      </c>
      <c r="K63" s="305">
        <f t="shared" si="114"/>
        <v>0</v>
      </c>
      <c r="L63" s="305">
        <f t="shared" si="114"/>
        <v>0</v>
      </c>
      <c r="M63" s="305">
        <f t="shared" si="114"/>
        <v>0</v>
      </c>
      <c r="N63" s="305">
        <f t="shared" si="114"/>
        <v>0</v>
      </c>
      <c r="O63" s="305">
        <f t="shared" si="114"/>
        <v>0</v>
      </c>
      <c r="P63" s="305">
        <f t="shared" si="114"/>
        <v>0</v>
      </c>
      <c r="Q63" s="305">
        <f t="shared" si="114"/>
        <v>0</v>
      </c>
      <c r="R63" s="305">
        <f t="shared" si="114"/>
        <v>0</v>
      </c>
      <c r="S63" s="305">
        <f t="shared" si="114"/>
        <v>0</v>
      </c>
      <c r="T63" s="305">
        <f t="shared" si="114"/>
        <v>0</v>
      </c>
      <c r="U63" s="305">
        <f t="shared" si="114"/>
        <v>0</v>
      </c>
      <c r="V63" s="305">
        <f t="shared" si="114"/>
        <v>0</v>
      </c>
      <c r="W63" s="305">
        <f t="shared" si="114"/>
        <v>0</v>
      </c>
      <c r="X63" s="305">
        <f t="shared" si="114"/>
        <v>0</v>
      </c>
      <c r="Y63" s="305">
        <f t="shared" si="114"/>
        <v>0</v>
      </c>
      <c r="Z63" s="305">
        <f t="shared" si="114"/>
        <v>0</v>
      </c>
      <c r="AA63" s="305">
        <f t="shared" si="114"/>
        <v>0</v>
      </c>
      <c r="AB63" s="305">
        <f t="shared" si="114"/>
        <v>0</v>
      </c>
      <c r="AC63" s="305">
        <f t="shared" si="114"/>
        <v>0</v>
      </c>
      <c r="AD63" s="305">
        <f t="shared" si="114"/>
        <v>0</v>
      </c>
      <c r="AE63" s="305">
        <f t="shared" si="114"/>
        <v>0</v>
      </c>
      <c r="AF63" s="305">
        <f t="shared" si="114"/>
        <v>0</v>
      </c>
      <c r="AG63" s="305">
        <f t="shared" si="114"/>
        <v>0</v>
      </c>
      <c r="AH63" s="305">
        <f t="shared" si="114"/>
        <v>0</v>
      </c>
      <c r="AI63" s="305">
        <f t="shared" si="114"/>
        <v>0</v>
      </c>
      <c r="AJ63" s="305">
        <f t="shared" si="114"/>
        <v>0</v>
      </c>
      <c r="AK63" s="305">
        <f t="shared" si="114"/>
        <v>0</v>
      </c>
      <c r="AL63" s="305">
        <f t="shared" ref="AL63:BQ63" si="115">IF(AL61&gt;0,AL61/(26-AL6),0)</f>
        <v>0</v>
      </c>
      <c r="AM63" s="305">
        <f t="shared" si="115"/>
        <v>0</v>
      </c>
      <c r="AN63" s="305">
        <f t="shared" si="115"/>
        <v>0</v>
      </c>
      <c r="AO63" s="305">
        <f t="shared" si="115"/>
        <v>0</v>
      </c>
      <c r="AP63" s="305">
        <f t="shared" si="115"/>
        <v>0</v>
      </c>
      <c r="AQ63" s="305">
        <f t="shared" si="115"/>
        <v>0</v>
      </c>
      <c r="AR63" s="305">
        <f t="shared" si="115"/>
        <v>0</v>
      </c>
      <c r="AS63" s="305">
        <f t="shared" si="115"/>
        <v>0</v>
      </c>
      <c r="AT63" s="305">
        <f t="shared" si="115"/>
        <v>0</v>
      </c>
      <c r="AU63" s="305">
        <f t="shared" si="115"/>
        <v>0</v>
      </c>
      <c r="AV63" s="305">
        <f t="shared" si="115"/>
        <v>0</v>
      </c>
      <c r="AW63" s="305">
        <f t="shared" si="115"/>
        <v>0</v>
      </c>
      <c r="AX63" s="305">
        <f t="shared" si="115"/>
        <v>0</v>
      </c>
      <c r="AY63" s="305">
        <f t="shared" si="115"/>
        <v>0</v>
      </c>
      <c r="AZ63" s="305">
        <f t="shared" si="115"/>
        <v>0</v>
      </c>
      <c r="BA63" s="305">
        <f t="shared" si="115"/>
        <v>0</v>
      </c>
      <c r="BB63" s="305">
        <f t="shared" si="115"/>
        <v>0</v>
      </c>
      <c r="BC63" s="305">
        <f t="shared" si="115"/>
        <v>0</v>
      </c>
      <c r="BD63" s="305">
        <f t="shared" si="115"/>
        <v>0</v>
      </c>
      <c r="BE63" s="305">
        <f t="shared" si="115"/>
        <v>0</v>
      </c>
      <c r="BF63" s="305">
        <f t="shared" si="115"/>
        <v>0</v>
      </c>
      <c r="BG63" s="305">
        <f t="shared" si="115"/>
        <v>0</v>
      </c>
      <c r="BH63" s="305">
        <f t="shared" si="115"/>
        <v>0</v>
      </c>
      <c r="BI63" s="305">
        <f t="shared" si="115"/>
        <v>0</v>
      </c>
      <c r="BJ63" s="305">
        <f t="shared" si="115"/>
        <v>0</v>
      </c>
      <c r="BK63" s="305">
        <f t="shared" si="115"/>
        <v>0</v>
      </c>
      <c r="BL63" s="305">
        <f t="shared" si="115"/>
        <v>0</v>
      </c>
      <c r="BM63" s="305">
        <f t="shared" si="115"/>
        <v>0</v>
      </c>
      <c r="BN63" s="305">
        <f t="shared" si="115"/>
        <v>0</v>
      </c>
      <c r="BO63" s="305">
        <f t="shared" si="115"/>
        <v>0</v>
      </c>
      <c r="BP63" s="305">
        <f t="shared" si="115"/>
        <v>0</v>
      </c>
      <c r="BQ63" s="305">
        <f t="shared" si="115"/>
        <v>0</v>
      </c>
      <c r="BR63" s="305">
        <f t="shared" ref="BR63:CE63" si="116">IF(BR61&gt;0,BR61/(26-BR6),0)</f>
        <v>0</v>
      </c>
      <c r="BS63" s="305">
        <f t="shared" si="116"/>
        <v>0</v>
      </c>
      <c r="BT63" s="735">
        <f t="shared" si="116"/>
        <v>0</v>
      </c>
      <c r="BU63" s="305">
        <f t="shared" si="116"/>
        <v>0</v>
      </c>
      <c r="BV63" s="305">
        <f t="shared" si="116"/>
        <v>0</v>
      </c>
      <c r="BW63" s="305">
        <f t="shared" si="116"/>
        <v>0</v>
      </c>
      <c r="BX63" s="305">
        <f t="shared" si="116"/>
        <v>0</v>
      </c>
      <c r="BY63" s="305">
        <f t="shared" si="116"/>
        <v>0</v>
      </c>
      <c r="BZ63" s="305">
        <f t="shared" si="116"/>
        <v>0</v>
      </c>
      <c r="CA63" s="305">
        <f t="shared" si="116"/>
        <v>0</v>
      </c>
      <c r="CB63" s="305">
        <f t="shared" si="116"/>
        <v>0</v>
      </c>
      <c r="CC63" s="305">
        <f t="shared" si="116"/>
        <v>0</v>
      </c>
      <c r="CD63" s="305">
        <f t="shared" si="116"/>
        <v>0</v>
      </c>
      <c r="CE63" s="305">
        <f t="shared" si="116"/>
        <v>0</v>
      </c>
    </row>
    <row r="64" spans="2:83" ht="18" x14ac:dyDescent="0.25">
      <c r="B64" s="728">
        <v>2</v>
      </c>
      <c r="C64" s="335" t="s">
        <v>519</v>
      </c>
      <c r="D64" s="430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341"/>
      <c r="AF64" s="341"/>
      <c r="AG64" s="341"/>
      <c r="AH64" s="341"/>
      <c r="AI64" s="341"/>
      <c r="AJ64" s="341"/>
      <c r="AK64" s="341"/>
      <c r="AL64" s="341"/>
      <c r="AM64" s="341"/>
      <c r="AN64" s="341"/>
      <c r="AO64" s="341"/>
      <c r="AP64" s="341"/>
      <c r="AQ64" s="341"/>
      <c r="AR64" s="341"/>
      <c r="AS64" s="341"/>
      <c r="AT64" s="341"/>
      <c r="AU64" s="341"/>
      <c r="AV64" s="341"/>
      <c r="AW64" s="341"/>
      <c r="AX64" s="341"/>
      <c r="AY64" s="341"/>
      <c r="AZ64" s="341"/>
      <c r="BA64" s="341"/>
      <c r="BB64" s="341"/>
      <c r="BC64" s="341"/>
      <c r="BD64" s="341"/>
      <c r="BE64" s="341"/>
      <c r="BF64" s="341"/>
      <c r="BG64" s="342"/>
      <c r="BH64" s="342"/>
      <c r="BI64" s="342"/>
      <c r="BJ64" s="342"/>
      <c r="BK64" s="342"/>
      <c r="BL64" s="342"/>
      <c r="BM64" s="342"/>
      <c r="BN64" s="342"/>
      <c r="BO64" s="342"/>
      <c r="BP64" s="342"/>
      <c r="BQ64" s="342"/>
      <c r="BR64" s="342"/>
      <c r="BS64" s="342"/>
      <c r="BT64" s="736"/>
      <c r="BU64" s="342"/>
      <c r="BV64" s="342"/>
      <c r="BW64" s="342"/>
      <c r="BX64" s="342"/>
      <c r="BY64" s="342"/>
      <c r="BZ64" s="342"/>
      <c r="CA64" s="342"/>
      <c r="CB64" s="342"/>
      <c r="CC64" s="342"/>
      <c r="CD64" s="342"/>
      <c r="CE64" s="342"/>
    </row>
    <row r="65" spans="2:83" x14ac:dyDescent="0.25">
      <c r="B65" s="730" t="s">
        <v>87</v>
      </c>
      <c r="C65" s="289" t="s">
        <v>272</v>
      </c>
      <c r="D65" s="431">
        <f t="shared" ref="D65:D67" si="117">SUM(F65:CE65)</f>
        <v>0</v>
      </c>
      <c r="E65" s="59"/>
      <c r="F65" s="287">
        <f>SUMIF(ZAŁ7b!$F$7:$AD$7,ZAŁ9!$F$7:$CE$7,ZAŁ7b!$F9:$AD9)</f>
        <v>0</v>
      </c>
      <c r="G65" s="287">
        <f>SUMIF(ZAŁ7b!$F$7:$AD$7,ZAŁ9!$F$7:$CE$7,ZAŁ7b!$F9:$AD9)</f>
        <v>0</v>
      </c>
      <c r="H65" s="287">
        <f>SUMIF(ZAŁ7b!$F$7:$AD$7,ZAŁ9!$F$7:$CE$7,ZAŁ7b!$F9:$AD9)</f>
        <v>0</v>
      </c>
      <c r="I65" s="287">
        <f>SUMIF(ZAŁ7b!$F$7:$AD$7,ZAŁ9!$F$7:$CE$7,ZAŁ7b!$F9:$AD9)</f>
        <v>0</v>
      </c>
      <c r="J65" s="287">
        <f>SUMIF(ZAŁ7b!$F$7:$AD$7,ZAŁ9!$F$7:$CE$7,ZAŁ7b!$F9:$AD9)</f>
        <v>0</v>
      </c>
      <c r="K65" s="287">
        <f>SUMIF(ZAŁ7b!$F$7:$AD$7,ZAŁ9!$F$7:$CE$7,ZAŁ7b!$F9:$AD9)</f>
        <v>0</v>
      </c>
      <c r="L65" s="287">
        <f>SUMIF(ZAŁ7b!$F$7:$AD$7,ZAŁ9!$F$7:$CE$7,ZAŁ7b!$F9:$AD9)</f>
        <v>0</v>
      </c>
      <c r="M65" s="287">
        <f>SUMIF(ZAŁ7b!$F$7:$AD$7,ZAŁ9!$F$7:$CE$7,ZAŁ7b!$F9:$AD9)</f>
        <v>0</v>
      </c>
      <c r="N65" s="287">
        <f>SUMIF(ZAŁ7b!$F$7:$AD$7,ZAŁ9!$F$7:$CE$7,ZAŁ7b!$F9:$AD9)</f>
        <v>0</v>
      </c>
      <c r="O65" s="287">
        <f>SUMIF(ZAŁ7b!$F$7:$AD$7,ZAŁ9!$F$7:$CE$7,ZAŁ7b!$F9:$AD9)</f>
        <v>0</v>
      </c>
      <c r="P65" s="287">
        <f>SUMIF(ZAŁ7b!$F$7:$AD$7,ZAŁ9!$F$7:$CE$7,ZAŁ7b!$F9:$AD9)</f>
        <v>0</v>
      </c>
      <c r="Q65" s="287">
        <f>SUMIF(ZAŁ7b!$F$7:$AD$7,ZAŁ9!$F$7:$CE$7,ZAŁ7b!$F9:$AD9)</f>
        <v>0</v>
      </c>
      <c r="R65" s="287">
        <f>SUMIF(ZAŁ7b!$F$7:$AD$7,ZAŁ9!$F$7:$CE$7,ZAŁ7b!$F9:$AD9)</f>
        <v>0</v>
      </c>
      <c r="S65" s="287">
        <f>SUMIF(ZAŁ7b!$F$7:$AD$7,ZAŁ9!$F$7:$CE$7,ZAŁ7b!$F9:$AD9)</f>
        <v>0</v>
      </c>
      <c r="T65" s="287">
        <f>SUMIF(ZAŁ7b!$F$7:$AD$7,ZAŁ9!$F$7:$CE$7,ZAŁ7b!$F9:$AD9)</f>
        <v>0</v>
      </c>
      <c r="U65" s="287">
        <f>SUMIF(ZAŁ7b!$F$7:$AD$7,ZAŁ9!$F$7:$CE$7,ZAŁ7b!$F9:$AD9)</f>
        <v>0</v>
      </c>
      <c r="V65" s="287">
        <f>SUMIF(ZAŁ7b!$F$7:$AD$7,ZAŁ9!$F$7:$CE$7,ZAŁ7b!$F9:$AD9)</f>
        <v>0</v>
      </c>
      <c r="W65" s="287">
        <f>SUMIF(ZAŁ7b!$F$7:$AD$7,ZAŁ9!$F$7:$CE$7,ZAŁ7b!$F9:$AD9)</f>
        <v>0</v>
      </c>
      <c r="X65" s="287">
        <f>SUMIF(ZAŁ7b!$F$7:$AD$7,ZAŁ9!$F$7:$CE$7,ZAŁ7b!$F9:$AD9)</f>
        <v>0</v>
      </c>
      <c r="Y65" s="287">
        <f>SUMIF(ZAŁ7b!$F$7:$AD$7,ZAŁ9!$F$7:$CE$7,ZAŁ7b!$F9:$AD9)</f>
        <v>0</v>
      </c>
      <c r="Z65" s="287">
        <f>SUMIF(ZAŁ7b!$F$7:$AD$7,ZAŁ9!$F$7:$CE$7,ZAŁ7b!$F9:$AD9)</f>
        <v>0</v>
      </c>
      <c r="AA65" s="287">
        <f>SUMIF(ZAŁ7b!$F$7:$AD$7,ZAŁ9!$F$7:$CE$7,ZAŁ7b!$F9:$AD9)</f>
        <v>0</v>
      </c>
      <c r="AB65" s="287">
        <f>SUMIF(ZAŁ7b!$F$7:$AD$7,ZAŁ9!$F$7:$CE$7,ZAŁ7b!$F9:$AD9)</f>
        <v>0</v>
      </c>
      <c r="AC65" s="287">
        <f>SUMIF(ZAŁ7b!$F$7:$AD$7,ZAŁ9!$F$7:$CE$7,ZAŁ7b!$F9:$AD9)</f>
        <v>0</v>
      </c>
      <c r="AD65" s="287">
        <f>SUMIF(ZAŁ7b!$F$7:$AD$7,ZAŁ9!$F$7:$CE$7,ZAŁ7b!$F9:$AD9)</f>
        <v>0</v>
      </c>
      <c r="AE65" s="287">
        <f>SUMIF(ZAŁ7b!$F$7:$AD$7,ZAŁ9!$F$7:$CE$7,ZAŁ7b!$F9:$AD9)</f>
        <v>0</v>
      </c>
      <c r="AF65" s="287">
        <f>SUMIF(ZAŁ7b!$F$7:$AD$7,ZAŁ9!$F$7:$CE$7,ZAŁ7b!$F9:$AD9)</f>
        <v>0</v>
      </c>
      <c r="AG65" s="287">
        <f>SUMIF(ZAŁ7b!$F$7:$AD$7,ZAŁ9!$F$7:$CE$7,ZAŁ7b!$F9:$AD9)</f>
        <v>0</v>
      </c>
      <c r="AH65" s="287">
        <f>SUMIF(ZAŁ7b!$F$7:$AD$7,ZAŁ9!$F$7:$CE$7,ZAŁ7b!$F9:$AD9)</f>
        <v>0</v>
      </c>
      <c r="AI65" s="287">
        <f>SUMIF(ZAŁ7b!$F$7:$AD$7,ZAŁ9!$F$7:$CE$7,ZAŁ7b!$F9:$AD9)</f>
        <v>0</v>
      </c>
      <c r="AJ65" s="287">
        <f>SUMIF(ZAŁ7b!$F$7:$AD$7,ZAŁ9!$F$7:$CE$7,ZAŁ7b!$F9:$AD9)</f>
        <v>0</v>
      </c>
      <c r="AK65" s="287">
        <f>SUMIF(ZAŁ7b!$F$7:$AD$7,ZAŁ9!$F$7:$CE$7,ZAŁ7b!$F9:$AD9)</f>
        <v>0</v>
      </c>
      <c r="AL65" s="287">
        <f>SUMIF(ZAŁ7b!$F$7:$AD$7,ZAŁ9!$F$7:$CE$7,ZAŁ7b!$F9:$AD9)</f>
        <v>0</v>
      </c>
      <c r="AM65" s="287">
        <f>SUMIF(ZAŁ7b!$F$7:$AD$7,ZAŁ9!$F$7:$CE$7,ZAŁ7b!$F9:$AD9)</f>
        <v>0</v>
      </c>
      <c r="AN65" s="287">
        <f>SUMIF(ZAŁ7b!$F$7:$AD$7,ZAŁ9!$F$7:$CE$7,ZAŁ7b!$F9:$AD9)</f>
        <v>0</v>
      </c>
      <c r="AO65" s="287">
        <f>SUMIF(ZAŁ7b!$F$7:$AD$7,ZAŁ9!$F$7:$CE$7,ZAŁ7b!$F9:$AD9)</f>
        <v>0</v>
      </c>
      <c r="AP65" s="287">
        <f>SUMIF(ZAŁ7b!$F$7:$AD$7,ZAŁ9!$F$7:$CE$7,ZAŁ7b!$F9:$AD9)</f>
        <v>0</v>
      </c>
      <c r="AQ65" s="287">
        <f>SUMIF(ZAŁ7b!$F$7:$AD$7,ZAŁ9!$F$7:$CE$7,ZAŁ7b!$F9:$AD9)</f>
        <v>0</v>
      </c>
      <c r="AR65" s="287">
        <f>SUMIF(ZAŁ7b!$F$7:$AD$7,ZAŁ9!$F$7:$CE$7,ZAŁ7b!$F9:$AD9)</f>
        <v>0</v>
      </c>
      <c r="AS65" s="287">
        <f>SUMIF(ZAŁ7b!$F$7:$AD$7,ZAŁ9!$F$7:$CE$7,ZAŁ7b!$F9:$AD9)</f>
        <v>0</v>
      </c>
      <c r="AT65" s="287">
        <f>SUMIF(ZAŁ7b!$F$7:$AD$7,ZAŁ9!$F$7:$CE$7,ZAŁ7b!$F9:$AD9)</f>
        <v>0</v>
      </c>
      <c r="AU65" s="287">
        <f>SUMIF(ZAŁ7b!$F$7:$AD$7,ZAŁ9!$F$7:$CE$7,ZAŁ7b!$F9:$AD9)</f>
        <v>0</v>
      </c>
      <c r="AV65" s="287">
        <f>SUMIF(ZAŁ7b!$F$7:$AD$7,ZAŁ9!$F$7:$CE$7,ZAŁ7b!$F9:$AD9)</f>
        <v>0</v>
      </c>
      <c r="AW65" s="287">
        <f>SUMIF(ZAŁ7b!$F$7:$AD$7,ZAŁ9!$F$7:$CE$7,ZAŁ7b!$F9:$AD9)</f>
        <v>0</v>
      </c>
      <c r="AX65" s="287">
        <f>SUMIF(ZAŁ7b!$F$7:$AD$7,ZAŁ9!$F$7:$CE$7,ZAŁ7b!$F9:$AD9)</f>
        <v>0</v>
      </c>
      <c r="AY65" s="287">
        <f>SUMIF(ZAŁ7b!$F$7:$AD$7,ZAŁ9!$F$7:$CE$7,ZAŁ7b!$F9:$AD9)</f>
        <v>0</v>
      </c>
      <c r="AZ65" s="287">
        <f>SUMIF(ZAŁ7b!$F$7:$AD$7,ZAŁ9!$F$7:$CE$7,ZAŁ7b!$F9:$AD9)</f>
        <v>0</v>
      </c>
      <c r="BA65" s="287">
        <f>SUMIF(ZAŁ7b!$F$7:$AD$7,ZAŁ9!$F$7:$CE$7,ZAŁ7b!$F9:$AD9)</f>
        <v>0</v>
      </c>
      <c r="BB65" s="287">
        <f>SUMIF(ZAŁ7b!$F$7:$AD$7,ZAŁ9!$F$7:$CE$7,ZAŁ7b!$F9:$AD9)</f>
        <v>0</v>
      </c>
      <c r="BC65" s="287">
        <f>SUMIF(ZAŁ7b!$F$7:$AD$7,ZAŁ9!$F$7:$CE$7,ZAŁ7b!$F9:$AD9)</f>
        <v>0</v>
      </c>
      <c r="BD65" s="287">
        <f>SUMIF(ZAŁ7b!$F$7:$AD$7,ZAŁ9!$F$7:$CE$7,ZAŁ7b!$F9:$AD9)</f>
        <v>0</v>
      </c>
      <c r="BE65" s="287">
        <f>SUMIF(ZAŁ7b!$F$7:$AD$7,ZAŁ9!$F$7:$CE$7,ZAŁ7b!$F9:$AD9)</f>
        <v>0</v>
      </c>
      <c r="BF65" s="287">
        <f>SUMIF(ZAŁ7b!$F$7:$AD$7,ZAŁ9!$F$7:$CE$7,ZAŁ7b!$F9:$AD9)</f>
        <v>0</v>
      </c>
      <c r="BG65" s="287">
        <f>SUMIF(ZAŁ7b!$F$7:$AD$7,ZAŁ9!$F$7:$CE$7,ZAŁ7b!$F9:$AD9)</f>
        <v>0</v>
      </c>
      <c r="BH65" s="287">
        <f>SUMIF(ZAŁ7b!$F$7:$AD$7,ZAŁ9!$F$7:$CE$7,ZAŁ7b!$F9:$AD9)</f>
        <v>0</v>
      </c>
      <c r="BI65" s="287">
        <f>SUMIF(ZAŁ7b!$F$7:$AD$7,ZAŁ9!$F$7:$CE$7,ZAŁ7b!$F9:$AD9)</f>
        <v>0</v>
      </c>
      <c r="BJ65" s="287">
        <f>SUMIF(ZAŁ7b!$F$7:$AD$7,ZAŁ9!$F$7:$CE$7,ZAŁ7b!$F9:$AD9)</f>
        <v>0</v>
      </c>
      <c r="BK65" s="287">
        <f>SUMIF(ZAŁ7b!$F$7:$AD$7,ZAŁ9!$F$7:$CE$7,ZAŁ7b!$F9:$AD9)</f>
        <v>0</v>
      </c>
      <c r="BL65" s="287">
        <f>SUMIF(ZAŁ7b!$F$7:$AD$7,ZAŁ9!$F$7:$CE$7,ZAŁ7b!$F9:$AD9)</f>
        <v>0</v>
      </c>
      <c r="BM65" s="287">
        <f>SUMIF(ZAŁ7b!$F$7:$AD$7,ZAŁ9!$F$7:$CE$7,ZAŁ7b!$F9:$AD9)</f>
        <v>0</v>
      </c>
      <c r="BN65" s="287">
        <f>SUMIF(ZAŁ7b!$F$7:$AD$7,ZAŁ9!$F$7:$CE$7,ZAŁ7b!$F9:$AD9)</f>
        <v>0</v>
      </c>
      <c r="BO65" s="287">
        <f>SUMIF(ZAŁ7b!$F$7:$AD$7,ZAŁ9!$F$7:$CE$7,ZAŁ7b!$F9:$AD9)</f>
        <v>0</v>
      </c>
      <c r="BP65" s="287">
        <f>SUMIF(ZAŁ7b!$F$7:$AD$7,ZAŁ9!$F$7:$CE$7,ZAŁ7b!$F9:$AD9)</f>
        <v>0</v>
      </c>
      <c r="BQ65" s="287">
        <f>SUMIF(ZAŁ7b!$F$7:$AD$7,ZAŁ9!$F$7:$CE$7,ZAŁ7b!$F9:$AD9)</f>
        <v>0</v>
      </c>
      <c r="BR65" s="287">
        <f>SUMIF(ZAŁ7b!$F$7:$AD$7,ZAŁ9!$F$7:$CE$7,ZAŁ7b!$F9:$AD9)</f>
        <v>0</v>
      </c>
      <c r="BS65" s="287">
        <f>SUMIF(ZAŁ7b!$F$7:$AD$7,ZAŁ9!$F$7:$CE$7,ZAŁ7b!$F9:$AD9)</f>
        <v>0</v>
      </c>
      <c r="BT65" s="731">
        <f>SUMIF(ZAŁ7b!$F$7:$AD$7,ZAŁ9!$F$7:$CE$7,ZAŁ7b!$F9:$AD9)</f>
        <v>0</v>
      </c>
      <c r="BU65" s="287">
        <f>SUMIF(ZAŁ7b!$F$7:$AD$7,ZAŁ9!$F$7:$CE$7,ZAŁ7b!$F9:$AD9)</f>
        <v>0</v>
      </c>
      <c r="BV65" s="287">
        <f>SUMIF(ZAŁ7b!$F$7:$AD$7,ZAŁ9!$F$7:$CE$7,ZAŁ7b!$F9:$AD9)</f>
        <v>0</v>
      </c>
      <c r="BW65" s="287">
        <f>SUMIF(ZAŁ7b!$F$7:$AD$7,ZAŁ9!$F$7:$CE$7,ZAŁ7b!$F9:$AD9)</f>
        <v>0</v>
      </c>
      <c r="BX65" s="287">
        <f>SUMIF(ZAŁ7b!$F$7:$AD$7,ZAŁ9!$F$7:$CE$7,ZAŁ7b!$F9:$AD9)</f>
        <v>0</v>
      </c>
      <c r="BY65" s="287">
        <f>SUMIF(ZAŁ7b!$F$7:$AD$7,ZAŁ9!$F$7:$CE$7,ZAŁ7b!$F9:$AD9)</f>
        <v>0</v>
      </c>
      <c r="BZ65" s="287">
        <f>SUMIF(ZAŁ7b!$F$7:$AD$7,ZAŁ9!$F$7:$CE$7,ZAŁ7b!$F9:$AD9)</f>
        <v>0</v>
      </c>
      <c r="CA65" s="287">
        <f>SUMIF(ZAŁ7b!$F$7:$AD$7,ZAŁ9!$F$7:$CE$7,ZAŁ7b!$F9:$AD9)</f>
        <v>0</v>
      </c>
      <c r="CB65" s="287">
        <f>SUMIF(ZAŁ7b!$F$7:$AD$7,ZAŁ9!$F$7:$CE$7,ZAŁ7b!$F9:$AD9)</f>
        <v>0</v>
      </c>
      <c r="CC65" s="287">
        <f>SUMIF(ZAŁ7b!$F$7:$AD$7,ZAŁ9!$F$7:$CE$7,ZAŁ7b!$F9:$AD9)</f>
        <v>0</v>
      </c>
      <c r="CD65" s="287">
        <f>SUMIF(ZAŁ7b!$F$7:$AD$7,ZAŁ9!$F$7:$CE$7,ZAŁ7b!$F9:$AD9)</f>
        <v>0</v>
      </c>
      <c r="CE65" s="287">
        <f>SUMIF(ZAŁ7b!$F$7:$AD$7,ZAŁ9!$F$7:$CE$7,ZAŁ7b!$F9:$AD9)</f>
        <v>0</v>
      </c>
    </row>
    <row r="66" spans="2:83" x14ac:dyDescent="0.25">
      <c r="B66" s="730" t="s">
        <v>88</v>
      </c>
      <c r="C66" s="290" t="s">
        <v>521</v>
      </c>
      <c r="D66" s="431">
        <f t="shared" si="117"/>
        <v>0</v>
      </c>
      <c r="E66" s="59"/>
      <c r="F66" s="287">
        <f t="shared" ref="F66:AK66" si="118">F57</f>
        <v>0</v>
      </c>
      <c r="G66" s="287">
        <f t="shared" si="118"/>
        <v>0</v>
      </c>
      <c r="H66" s="287">
        <f t="shared" si="118"/>
        <v>0</v>
      </c>
      <c r="I66" s="287">
        <f t="shared" si="118"/>
        <v>0</v>
      </c>
      <c r="J66" s="287">
        <f t="shared" si="118"/>
        <v>0</v>
      </c>
      <c r="K66" s="287">
        <f t="shared" si="118"/>
        <v>0</v>
      </c>
      <c r="L66" s="287">
        <f t="shared" si="118"/>
        <v>0</v>
      </c>
      <c r="M66" s="287">
        <f t="shared" si="118"/>
        <v>0</v>
      </c>
      <c r="N66" s="287">
        <f t="shared" si="118"/>
        <v>0</v>
      </c>
      <c r="O66" s="287">
        <f t="shared" si="118"/>
        <v>0</v>
      </c>
      <c r="P66" s="287">
        <f t="shared" si="118"/>
        <v>0</v>
      </c>
      <c r="Q66" s="287">
        <f t="shared" si="118"/>
        <v>0</v>
      </c>
      <c r="R66" s="287">
        <f t="shared" si="118"/>
        <v>0</v>
      </c>
      <c r="S66" s="287">
        <f t="shared" si="118"/>
        <v>0</v>
      </c>
      <c r="T66" s="287">
        <f t="shared" si="118"/>
        <v>0</v>
      </c>
      <c r="U66" s="287">
        <f t="shared" si="118"/>
        <v>0</v>
      </c>
      <c r="V66" s="287">
        <f t="shared" si="118"/>
        <v>0</v>
      </c>
      <c r="W66" s="287">
        <f t="shared" si="118"/>
        <v>0</v>
      </c>
      <c r="X66" s="287">
        <f t="shared" si="118"/>
        <v>0</v>
      </c>
      <c r="Y66" s="287">
        <f t="shared" si="118"/>
        <v>0</v>
      </c>
      <c r="Z66" s="287">
        <f t="shared" si="118"/>
        <v>0</v>
      </c>
      <c r="AA66" s="287">
        <f t="shared" si="118"/>
        <v>0</v>
      </c>
      <c r="AB66" s="287">
        <f t="shared" si="118"/>
        <v>0</v>
      </c>
      <c r="AC66" s="287">
        <f t="shared" si="118"/>
        <v>0</v>
      </c>
      <c r="AD66" s="287">
        <f t="shared" si="118"/>
        <v>0</v>
      </c>
      <c r="AE66" s="287">
        <f t="shared" si="118"/>
        <v>0</v>
      </c>
      <c r="AF66" s="287">
        <f t="shared" si="118"/>
        <v>0</v>
      </c>
      <c r="AG66" s="287">
        <f t="shared" si="118"/>
        <v>0</v>
      </c>
      <c r="AH66" s="287">
        <f t="shared" si="118"/>
        <v>0</v>
      </c>
      <c r="AI66" s="287">
        <f t="shared" si="118"/>
        <v>0</v>
      </c>
      <c r="AJ66" s="287">
        <f t="shared" si="118"/>
        <v>0</v>
      </c>
      <c r="AK66" s="287">
        <f t="shared" si="118"/>
        <v>0</v>
      </c>
      <c r="AL66" s="287">
        <f t="shared" ref="AL66:BQ66" si="119">AL57</f>
        <v>0</v>
      </c>
      <c r="AM66" s="287">
        <f t="shared" si="119"/>
        <v>0</v>
      </c>
      <c r="AN66" s="287">
        <f t="shared" si="119"/>
        <v>0</v>
      </c>
      <c r="AO66" s="287">
        <f t="shared" si="119"/>
        <v>0</v>
      </c>
      <c r="AP66" s="287">
        <f t="shared" si="119"/>
        <v>0</v>
      </c>
      <c r="AQ66" s="287">
        <f t="shared" si="119"/>
        <v>0</v>
      </c>
      <c r="AR66" s="287">
        <f t="shared" si="119"/>
        <v>0</v>
      </c>
      <c r="AS66" s="287">
        <f t="shared" si="119"/>
        <v>0</v>
      </c>
      <c r="AT66" s="287">
        <f t="shared" si="119"/>
        <v>0</v>
      </c>
      <c r="AU66" s="287">
        <f t="shared" si="119"/>
        <v>0</v>
      </c>
      <c r="AV66" s="287">
        <f t="shared" si="119"/>
        <v>0</v>
      </c>
      <c r="AW66" s="287">
        <f t="shared" si="119"/>
        <v>0</v>
      </c>
      <c r="AX66" s="287">
        <f t="shared" si="119"/>
        <v>0</v>
      </c>
      <c r="AY66" s="287">
        <f t="shared" si="119"/>
        <v>0</v>
      </c>
      <c r="AZ66" s="287">
        <f t="shared" si="119"/>
        <v>0</v>
      </c>
      <c r="BA66" s="287">
        <f t="shared" si="119"/>
        <v>0</v>
      </c>
      <c r="BB66" s="287">
        <f t="shared" si="119"/>
        <v>0</v>
      </c>
      <c r="BC66" s="287">
        <f t="shared" si="119"/>
        <v>0</v>
      </c>
      <c r="BD66" s="287">
        <f t="shared" si="119"/>
        <v>0</v>
      </c>
      <c r="BE66" s="287">
        <f t="shared" si="119"/>
        <v>0</v>
      </c>
      <c r="BF66" s="287">
        <f t="shared" si="119"/>
        <v>0</v>
      </c>
      <c r="BG66" s="287">
        <f t="shared" si="119"/>
        <v>0</v>
      </c>
      <c r="BH66" s="287">
        <f t="shared" si="119"/>
        <v>0</v>
      </c>
      <c r="BI66" s="287">
        <f t="shared" si="119"/>
        <v>0</v>
      </c>
      <c r="BJ66" s="287">
        <f t="shared" si="119"/>
        <v>0</v>
      </c>
      <c r="BK66" s="287">
        <f t="shared" si="119"/>
        <v>0</v>
      </c>
      <c r="BL66" s="287">
        <f t="shared" si="119"/>
        <v>0</v>
      </c>
      <c r="BM66" s="287">
        <f t="shared" si="119"/>
        <v>0</v>
      </c>
      <c r="BN66" s="287">
        <f t="shared" si="119"/>
        <v>0</v>
      </c>
      <c r="BO66" s="287">
        <f t="shared" si="119"/>
        <v>0</v>
      </c>
      <c r="BP66" s="287">
        <f t="shared" si="119"/>
        <v>0</v>
      </c>
      <c r="BQ66" s="287">
        <f t="shared" si="119"/>
        <v>0</v>
      </c>
      <c r="BR66" s="287">
        <f t="shared" ref="BR66:CE66" si="120">BR57</f>
        <v>0</v>
      </c>
      <c r="BS66" s="287">
        <f t="shared" si="120"/>
        <v>0</v>
      </c>
      <c r="BT66" s="731">
        <f t="shared" si="120"/>
        <v>0</v>
      </c>
      <c r="BU66" s="287">
        <f t="shared" si="120"/>
        <v>0</v>
      </c>
      <c r="BV66" s="287">
        <f t="shared" si="120"/>
        <v>0</v>
      </c>
      <c r="BW66" s="287">
        <f t="shared" si="120"/>
        <v>0</v>
      </c>
      <c r="BX66" s="287">
        <f t="shared" si="120"/>
        <v>0</v>
      </c>
      <c r="BY66" s="287">
        <f t="shared" si="120"/>
        <v>0</v>
      </c>
      <c r="BZ66" s="287">
        <f t="shared" si="120"/>
        <v>0</v>
      </c>
      <c r="CA66" s="287">
        <f t="shared" si="120"/>
        <v>0</v>
      </c>
      <c r="CB66" s="287">
        <f t="shared" si="120"/>
        <v>0</v>
      </c>
      <c r="CC66" s="287">
        <f t="shared" si="120"/>
        <v>0</v>
      </c>
      <c r="CD66" s="287">
        <f t="shared" si="120"/>
        <v>0</v>
      </c>
      <c r="CE66" s="287">
        <f t="shared" si="120"/>
        <v>0</v>
      </c>
    </row>
    <row r="67" spans="2:83" ht="33" x14ac:dyDescent="0.25">
      <c r="B67" s="730" t="s">
        <v>89</v>
      </c>
      <c r="C67" s="494" t="s">
        <v>526</v>
      </c>
      <c r="D67" s="431">
        <f t="shared" si="117"/>
        <v>0</v>
      </c>
      <c r="E67" s="59"/>
      <c r="F67" s="287">
        <f>SUMIF(ZAŁ7b!$F$7:$AD$7,ZAŁ9!$F$7:$CE$7,ZAŁ7b!$F11:$AD11)</f>
        <v>0</v>
      </c>
      <c r="G67" s="287">
        <f>SUMIF(ZAŁ7b!$F$7:$AD$7,ZAŁ9!$F$7:$CE$7,ZAŁ7b!$F11:$AD11)</f>
        <v>0</v>
      </c>
      <c r="H67" s="287">
        <f>SUMIF(ZAŁ7b!$F$7:$AD$7,ZAŁ9!$F$7:$CE$7,ZAŁ7b!$F11:$AD11)</f>
        <v>0</v>
      </c>
      <c r="I67" s="287">
        <f>SUMIF(ZAŁ7b!$F$7:$AD$7,ZAŁ9!$F$7:$CE$7,ZAŁ7b!$F11:$AD11)</f>
        <v>0</v>
      </c>
      <c r="J67" s="287">
        <f>SUMIF(ZAŁ7b!$F$7:$AD$7,ZAŁ9!$F$7:$CE$7,ZAŁ7b!$F11:$AD11)</f>
        <v>0</v>
      </c>
      <c r="K67" s="287">
        <f>SUMIF(ZAŁ7b!$F$7:$AD$7,ZAŁ9!$F$7:$CE$7,ZAŁ7b!$F11:$AD11)</f>
        <v>0</v>
      </c>
      <c r="L67" s="287">
        <f>SUMIF(ZAŁ7b!$F$7:$AD$7,ZAŁ9!$F$7:$CE$7,ZAŁ7b!$F11:$AD11)</f>
        <v>0</v>
      </c>
      <c r="M67" s="287">
        <f>SUMIF(ZAŁ7b!$F$7:$AD$7,ZAŁ9!$F$7:$CE$7,ZAŁ7b!$F11:$AD11)</f>
        <v>0</v>
      </c>
      <c r="N67" s="287">
        <f>SUMIF(ZAŁ7b!$F$7:$AD$7,ZAŁ9!$F$7:$CE$7,ZAŁ7b!$F11:$AD11)</f>
        <v>0</v>
      </c>
      <c r="O67" s="287">
        <f>SUMIF(ZAŁ7b!$F$7:$AD$7,ZAŁ9!$F$7:$CE$7,ZAŁ7b!$F11:$AD11)</f>
        <v>0</v>
      </c>
      <c r="P67" s="287">
        <f>SUMIF(ZAŁ7b!$F$7:$AD$7,ZAŁ9!$F$7:$CE$7,ZAŁ7b!$F11:$AD11)</f>
        <v>0</v>
      </c>
      <c r="Q67" s="287">
        <f>SUMIF(ZAŁ7b!$F$7:$AD$7,ZAŁ9!$F$7:$CE$7,ZAŁ7b!$F11:$AD11)</f>
        <v>0</v>
      </c>
      <c r="R67" s="287">
        <f>SUMIF(ZAŁ7b!$F$7:$AD$7,ZAŁ9!$F$7:$CE$7,ZAŁ7b!$F11:$AD11)</f>
        <v>0</v>
      </c>
      <c r="S67" s="287">
        <f>SUMIF(ZAŁ7b!$F$7:$AD$7,ZAŁ9!$F$7:$CE$7,ZAŁ7b!$F11:$AD11)</f>
        <v>0</v>
      </c>
      <c r="T67" s="287">
        <f>SUMIF(ZAŁ7b!$F$7:$AD$7,ZAŁ9!$F$7:$CE$7,ZAŁ7b!$F11:$AD11)</f>
        <v>0</v>
      </c>
      <c r="U67" s="287">
        <f>SUMIF(ZAŁ7b!$F$7:$AD$7,ZAŁ9!$F$7:$CE$7,ZAŁ7b!$F11:$AD11)</f>
        <v>0</v>
      </c>
      <c r="V67" s="287">
        <f>SUMIF(ZAŁ7b!$F$7:$AD$7,ZAŁ9!$F$7:$CE$7,ZAŁ7b!$F11:$AD11)</f>
        <v>0</v>
      </c>
      <c r="W67" s="287">
        <f>SUMIF(ZAŁ7b!$F$7:$AD$7,ZAŁ9!$F$7:$CE$7,ZAŁ7b!$F11:$AD11)</f>
        <v>0</v>
      </c>
      <c r="X67" s="287">
        <f>SUMIF(ZAŁ7b!$F$7:$AD$7,ZAŁ9!$F$7:$CE$7,ZAŁ7b!$F11:$AD11)</f>
        <v>0</v>
      </c>
      <c r="Y67" s="287">
        <f>SUMIF(ZAŁ7b!$F$7:$AD$7,ZAŁ9!$F$7:$CE$7,ZAŁ7b!$F11:$AD11)</f>
        <v>0</v>
      </c>
      <c r="Z67" s="287">
        <f>SUMIF(ZAŁ7b!$F$7:$AD$7,ZAŁ9!$F$7:$CE$7,ZAŁ7b!$F11:$AD11)</f>
        <v>0</v>
      </c>
      <c r="AA67" s="287">
        <f>SUMIF(ZAŁ7b!$F$7:$AD$7,ZAŁ9!$F$7:$CE$7,ZAŁ7b!$F11:$AD11)</f>
        <v>0</v>
      </c>
      <c r="AB67" s="287">
        <f>SUMIF(ZAŁ7b!$F$7:$AD$7,ZAŁ9!$F$7:$CE$7,ZAŁ7b!$F11:$AD11)</f>
        <v>0</v>
      </c>
      <c r="AC67" s="287">
        <f>SUMIF(ZAŁ7b!$F$7:$AD$7,ZAŁ9!$F$7:$CE$7,ZAŁ7b!$F11:$AD11)</f>
        <v>0</v>
      </c>
      <c r="AD67" s="287">
        <f>SUMIF(ZAŁ7b!$F$7:$AD$7,ZAŁ9!$F$7:$CE$7,ZAŁ7b!$F11:$AD11)</f>
        <v>0</v>
      </c>
      <c r="AE67" s="287">
        <f>SUMIF(ZAŁ7b!$F$7:$AD$7,ZAŁ9!$F$7:$CE$7,ZAŁ7b!$F11:$AD11)</f>
        <v>0</v>
      </c>
      <c r="AF67" s="287">
        <f>SUMIF(ZAŁ7b!$F$7:$AD$7,ZAŁ9!$F$7:$CE$7,ZAŁ7b!$F11:$AD11)</f>
        <v>0</v>
      </c>
      <c r="AG67" s="287">
        <f>SUMIF(ZAŁ7b!$F$7:$AD$7,ZAŁ9!$F$7:$CE$7,ZAŁ7b!$F11:$AD11)</f>
        <v>0</v>
      </c>
      <c r="AH67" s="287">
        <f>SUMIF(ZAŁ7b!$F$7:$AD$7,ZAŁ9!$F$7:$CE$7,ZAŁ7b!$F11:$AD11)</f>
        <v>0</v>
      </c>
      <c r="AI67" s="287">
        <f>SUMIF(ZAŁ7b!$F$7:$AD$7,ZAŁ9!$F$7:$CE$7,ZAŁ7b!$F11:$AD11)</f>
        <v>0</v>
      </c>
      <c r="AJ67" s="287">
        <f>SUMIF(ZAŁ7b!$F$7:$AD$7,ZAŁ9!$F$7:$CE$7,ZAŁ7b!$F11:$AD11)</f>
        <v>0</v>
      </c>
      <c r="AK67" s="287">
        <f>SUMIF(ZAŁ7b!$F$7:$AD$7,ZAŁ9!$F$7:$CE$7,ZAŁ7b!$F11:$AD11)</f>
        <v>0</v>
      </c>
      <c r="AL67" s="287">
        <f>SUMIF(ZAŁ7b!$F$7:$AD$7,ZAŁ9!$F$7:$CE$7,ZAŁ7b!$F11:$AD11)</f>
        <v>0</v>
      </c>
      <c r="AM67" s="287">
        <f>SUMIF(ZAŁ7b!$F$7:$AD$7,ZAŁ9!$F$7:$CE$7,ZAŁ7b!$F11:$AD11)</f>
        <v>0</v>
      </c>
      <c r="AN67" s="287">
        <f>SUMIF(ZAŁ7b!$F$7:$AD$7,ZAŁ9!$F$7:$CE$7,ZAŁ7b!$F11:$AD11)</f>
        <v>0</v>
      </c>
      <c r="AO67" s="287">
        <f>SUMIF(ZAŁ7b!$F$7:$AD$7,ZAŁ9!$F$7:$CE$7,ZAŁ7b!$F11:$AD11)</f>
        <v>0</v>
      </c>
      <c r="AP67" s="287">
        <f>SUMIF(ZAŁ7b!$F$7:$AD$7,ZAŁ9!$F$7:$CE$7,ZAŁ7b!$F11:$AD11)</f>
        <v>0</v>
      </c>
      <c r="AQ67" s="287">
        <f>SUMIF(ZAŁ7b!$F$7:$AD$7,ZAŁ9!$F$7:$CE$7,ZAŁ7b!$F11:$AD11)</f>
        <v>0</v>
      </c>
      <c r="AR67" s="287">
        <f>SUMIF(ZAŁ7b!$F$7:$AD$7,ZAŁ9!$F$7:$CE$7,ZAŁ7b!$F11:$AD11)</f>
        <v>0</v>
      </c>
      <c r="AS67" s="287">
        <f>SUMIF(ZAŁ7b!$F$7:$AD$7,ZAŁ9!$F$7:$CE$7,ZAŁ7b!$F11:$AD11)</f>
        <v>0</v>
      </c>
      <c r="AT67" s="287">
        <f>SUMIF(ZAŁ7b!$F$7:$AD$7,ZAŁ9!$F$7:$CE$7,ZAŁ7b!$F11:$AD11)</f>
        <v>0</v>
      </c>
      <c r="AU67" s="287">
        <f>SUMIF(ZAŁ7b!$F$7:$AD$7,ZAŁ9!$F$7:$CE$7,ZAŁ7b!$F11:$AD11)</f>
        <v>0</v>
      </c>
      <c r="AV67" s="287">
        <f>SUMIF(ZAŁ7b!$F$7:$AD$7,ZAŁ9!$F$7:$CE$7,ZAŁ7b!$F11:$AD11)</f>
        <v>0</v>
      </c>
      <c r="AW67" s="287">
        <f>SUMIF(ZAŁ7b!$F$7:$AD$7,ZAŁ9!$F$7:$CE$7,ZAŁ7b!$F11:$AD11)</f>
        <v>0</v>
      </c>
      <c r="AX67" s="287">
        <f>SUMIF(ZAŁ7b!$F$7:$AD$7,ZAŁ9!$F$7:$CE$7,ZAŁ7b!$F11:$AD11)</f>
        <v>0</v>
      </c>
      <c r="AY67" s="287">
        <f>SUMIF(ZAŁ7b!$F$7:$AD$7,ZAŁ9!$F$7:$CE$7,ZAŁ7b!$F11:$AD11)</f>
        <v>0</v>
      </c>
      <c r="AZ67" s="287">
        <f>SUMIF(ZAŁ7b!$F$7:$AD$7,ZAŁ9!$F$7:$CE$7,ZAŁ7b!$F11:$AD11)</f>
        <v>0</v>
      </c>
      <c r="BA67" s="287">
        <f>SUMIF(ZAŁ7b!$F$7:$AD$7,ZAŁ9!$F$7:$CE$7,ZAŁ7b!$F11:$AD11)</f>
        <v>0</v>
      </c>
      <c r="BB67" s="287">
        <f>SUMIF(ZAŁ7b!$F$7:$AD$7,ZAŁ9!$F$7:$CE$7,ZAŁ7b!$F11:$AD11)</f>
        <v>0</v>
      </c>
      <c r="BC67" s="287">
        <f>SUMIF(ZAŁ7b!$F$7:$AD$7,ZAŁ9!$F$7:$CE$7,ZAŁ7b!$F11:$AD11)</f>
        <v>0</v>
      </c>
      <c r="BD67" s="287">
        <f>SUMIF(ZAŁ7b!$F$7:$AD$7,ZAŁ9!$F$7:$CE$7,ZAŁ7b!$F11:$AD11)</f>
        <v>0</v>
      </c>
      <c r="BE67" s="287">
        <f>SUMIF(ZAŁ7b!$F$7:$AD$7,ZAŁ9!$F$7:$CE$7,ZAŁ7b!$F11:$AD11)</f>
        <v>0</v>
      </c>
      <c r="BF67" s="287">
        <f>SUMIF(ZAŁ7b!$F$7:$AD$7,ZAŁ9!$F$7:$CE$7,ZAŁ7b!$F11:$AD11)</f>
        <v>0</v>
      </c>
      <c r="BG67" s="287">
        <f>SUMIF(ZAŁ7b!$F$7:$AD$7,ZAŁ9!$F$7:$CE$7,ZAŁ7b!$F11:$AD11)</f>
        <v>0</v>
      </c>
      <c r="BH67" s="287">
        <f>SUMIF(ZAŁ7b!$F$7:$AD$7,ZAŁ9!$F$7:$CE$7,ZAŁ7b!$F11:$AD11)</f>
        <v>0</v>
      </c>
      <c r="BI67" s="287">
        <f>SUMIF(ZAŁ7b!$F$7:$AD$7,ZAŁ9!$F$7:$CE$7,ZAŁ7b!$F11:$AD11)</f>
        <v>0</v>
      </c>
      <c r="BJ67" s="287">
        <f>SUMIF(ZAŁ7b!$F$7:$AD$7,ZAŁ9!$F$7:$CE$7,ZAŁ7b!$F11:$AD11)</f>
        <v>0</v>
      </c>
      <c r="BK67" s="287">
        <f>SUMIF(ZAŁ7b!$F$7:$AD$7,ZAŁ9!$F$7:$CE$7,ZAŁ7b!$F11:$AD11)</f>
        <v>0</v>
      </c>
      <c r="BL67" s="287">
        <f>SUMIF(ZAŁ7b!$F$7:$AD$7,ZAŁ9!$F$7:$CE$7,ZAŁ7b!$F11:$AD11)</f>
        <v>0</v>
      </c>
      <c r="BM67" s="287">
        <f>SUMIF(ZAŁ7b!$F$7:$AD$7,ZAŁ9!$F$7:$CE$7,ZAŁ7b!$F11:$AD11)</f>
        <v>0</v>
      </c>
      <c r="BN67" s="287">
        <f>SUMIF(ZAŁ7b!$F$7:$AD$7,ZAŁ9!$F$7:$CE$7,ZAŁ7b!$F11:$AD11)</f>
        <v>0</v>
      </c>
      <c r="BO67" s="287">
        <f>SUMIF(ZAŁ7b!$F$7:$AD$7,ZAŁ9!$F$7:$CE$7,ZAŁ7b!$F11:$AD11)</f>
        <v>0</v>
      </c>
      <c r="BP67" s="287">
        <f>SUMIF(ZAŁ7b!$F$7:$AD$7,ZAŁ9!$F$7:$CE$7,ZAŁ7b!$F11:$AD11)</f>
        <v>0</v>
      </c>
      <c r="BQ67" s="287">
        <f>SUMIF(ZAŁ7b!$F$7:$AD$7,ZAŁ9!$F$7:$CE$7,ZAŁ7b!$F11:$AD11)</f>
        <v>0</v>
      </c>
      <c r="BR67" s="287">
        <f>SUMIF(ZAŁ7b!$F$7:$AD$7,ZAŁ9!$F$7:$CE$7,ZAŁ7b!$F11:$AD11)</f>
        <v>0</v>
      </c>
      <c r="BS67" s="287">
        <f>SUMIF(ZAŁ7b!$F$7:$AD$7,ZAŁ9!$F$7:$CE$7,ZAŁ7b!$F11:$AD11)</f>
        <v>0</v>
      </c>
      <c r="BT67" s="731">
        <f>SUMIF(ZAŁ7b!$F$7:$AD$7,ZAŁ9!$F$7:$CE$7,ZAŁ7b!$F11:$AD11)</f>
        <v>0</v>
      </c>
      <c r="BU67" s="287">
        <f>SUMIF(ZAŁ7b!$F$7:$AD$7,ZAŁ9!$F$7:$CE$7,ZAŁ7b!$F11:$AD11)</f>
        <v>0</v>
      </c>
      <c r="BV67" s="287">
        <f>SUMIF(ZAŁ7b!$F$7:$AD$7,ZAŁ9!$F$7:$CE$7,ZAŁ7b!$F11:$AD11)</f>
        <v>0</v>
      </c>
      <c r="BW67" s="287">
        <f>SUMIF(ZAŁ7b!$F$7:$AD$7,ZAŁ9!$F$7:$CE$7,ZAŁ7b!$F11:$AD11)</f>
        <v>0</v>
      </c>
      <c r="BX67" s="287">
        <f>SUMIF(ZAŁ7b!$F$7:$AD$7,ZAŁ9!$F$7:$CE$7,ZAŁ7b!$F11:$AD11)</f>
        <v>0</v>
      </c>
      <c r="BY67" s="287">
        <f>SUMIF(ZAŁ7b!$F$7:$AD$7,ZAŁ9!$F$7:$CE$7,ZAŁ7b!$F11:$AD11)</f>
        <v>0</v>
      </c>
      <c r="BZ67" s="287">
        <f>SUMIF(ZAŁ7b!$F$7:$AD$7,ZAŁ9!$F$7:$CE$7,ZAŁ7b!$F11:$AD11)</f>
        <v>0</v>
      </c>
      <c r="CA67" s="287">
        <f>SUMIF(ZAŁ7b!$F$7:$AD$7,ZAŁ9!$F$7:$CE$7,ZAŁ7b!$F11:$AD11)</f>
        <v>0</v>
      </c>
      <c r="CB67" s="287">
        <f>SUMIF(ZAŁ7b!$F$7:$AD$7,ZAŁ9!$F$7:$CE$7,ZAŁ7b!$F11:$AD11)</f>
        <v>0</v>
      </c>
      <c r="CC67" s="287">
        <f>SUMIF(ZAŁ7b!$F$7:$AD$7,ZAŁ9!$F$7:$CE$7,ZAŁ7b!$F11:$AD11)</f>
        <v>0</v>
      </c>
      <c r="CD67" s="287">
        <f>SUMIF(ZAŁ7b!$F$7:$AD$7,ZAŁ9!$F$7:$CE$7,ZAŁ7b!$F11:$AD11)</f>
        <v>0</v>
      </c>
      <c r="CE67" s="287">
        <f>SUMIF(ZAŁ7b!$F$7:$AD$7,ZAŁ9!$F$7:$CE$7,ZAŁ7b!$F11:$AD11)</f>
        <v>0</v>
      </c>
    </row>
    <row r="68" spans="2:83" ht="18" x14ac:dyDescent="0.25">
      <c r="B68" s="730" t="s">
        <v>314</v>
      </c>
      <c r="C68" s="293" t="s">
        <v>520</v>
      </c>
      <c r="D68" s="431">
        <f t="shared" ref="D68:D69" si="121">SUM(F68:CE68)</f>
        <v>0</v>
      </c>
      <c r="E68" s="59"/>
      <c r="F68" s="287">
        <f>SUMIF(ZAŁ7b!$F$7:$AD$7,ZAŁ9!$F$7:$CE$7,ZAŁ7b!$F12:$AD12)</f>
        <v>0</v>
      </c>
      <c r="G68" s="287">
        <f>SUMIF(ZAŁ7b!$F$7:$AD$7,ZAŁ9!$F$7:$CE$7,ZAŁ7b!$F12:$AD12)</f>
        <v>0</v>
      </c>
      <c r="H68" s="287">
        <f>SUMIF(ZAŁ7b!$F$7:$AD$7,ZAŁ9!$F$7:$CE$7,ZAŁ7b!$F12:$AD12)</f>
        <v>0</v>
      </c>
      <c r="I68" s="287">
        <f>SUMIF(ZAŁ7b!$F$7:$AD$7,ZAŁ9!$F$7:$CE$7,ZAŁ7b!$F12:$AD12)</f>
        <v>0</v>
      </c>
      <c r="J68" s="287">
        <f>SUMIF(ZAŁ7b!$F$7:$AD$7,ZAŁ9!$F$7:$CE$7,ZAŁ7b!$F12:$AD12)</f>
        <v>0</v>
      </c>
      <c r="K68" s="287">
        <f>SUMIF(ZAŁ7b!$F$7:$AD$7,ZAŁ9!$F$7:$CE$7,ZAŁ7b!$F12:$AD12)</f>
        <v>0</v>
      </c>
      <c r="L68" s="287">
        <f>SUMIF(ZAŁ7b!$F$7:$AD$7,ZAŁ9!$F$7:$CE$7,ZAŁ7b!$F12:$AD12)</f>
        <v>0</v>
      </c>
      <c r="M68" s="287">
        <f>SUMIF(ZAŁ7b!$F$7:$AD$7,ZAŁ9!$F$7:$CE$7,ZAŁ7b!$F12:$AD12)</f>
        <v>0</v>
      </c>
      <c r="N68" s="287">
        <f>SUMIF(ZAŁ7b!$F$7:$AD$7,ZAŁ9!$F$7:$CE$7,ZAŁ7b!$F12:$AD12)</f>
        <v>0</v>
      </c>
      <c r="O68" s="287">
        <f>SUMIF(ZAŁ7b!$F$7:$AD$7,ZAŁ9!$F$7:$CE$7,ZAŁ7b!$F12:$AD12)</f>
        <v>0</v>
      </c>
      <c r="P68" s="287">
        <f>SUMIF(ZAŁ7b!$F$7:$AD$7,ZAŁ9!$F$7:$CE$7,ZAŁ7b!$F12:$AD12)</f>
        <v>0</v>
      </c>
      <c r="Q68" s="287">
        <f>SUMIF(ZAŁ7b!$F$7:$AD$7,ZAŁ9!$F$7:$CE$7,ZAŁ7b!$F12:$AD12)</f>
        <v>0</v>
      </c>
      <c r="R68" s="287">
        <f>SUMIF(ZAŁ7b!$F$7:$AD$7,ZAŁ9!$F$7:$CE$7,ZAŁ7b!$F12:$AD12)</f>
        <v>0</v>
      </c>
      <c r="S68" s="287">
        <f>SUMIF(ZAŁ7b!$F$7:$AD$7,ZAŁ9!$F$7:$CE$7,ZAŁ7b!$F12:$AD12)</f>
        <v>0</v>
      </c>
      <c r="T68" s="287">
        <f>SUMIF(ZAŁ7b!$F$7:$AD$7,ZAŁ9!$F$7:$CE$7,ZAŁ7b!$F12:$AD12)</f>
        <v>0</v>
      </c>
      <c r="U68" s="287">
        <f>SUMIF(ZAŁ7b!$F$7:$AD$7,ZAŁ9!$F$7:$CE$7,ZAŁ7b!$F12:$AD12)</f>
        <v>0</v>
      </c>
      <c r="V68" s="287">
        <f>SUMIF(ZAŁ7b!$F$7:$AD$7,ZAŁ9!$F$7:$CE$7,ZAŁ7b!$F12:$AD12)</f>
        <v>0</v>
      </c>
      <c r="W68" s="287">
        <f>SUMIF(ZAŁ7b!$F$7:$AD$7,ZAŁ9!$F$7:$CE$7,ZAŁ7b!$F12:$AD12)</f>
        <v>0</v>
      </c>
      <c r="X68" s="287">
        <f>SUMIF(ZAŁ7b!$F$7:$AD$7,ZAŁ9!$F$7:$CE$7,ZAŁ7b!$F12:$AD12)</f>
        <v>0</v>
      </c>
      <c r="Y68" s="287">
        <f>SUMIF(ZAŁ7b!$F$7:$AD$7,ZAŁ9!$F$7:$CE$7,ZAŁ7b!$F12:$AD12)</f>
        <v>0</v>
      </c>
      <c r="Z68" s="287">
        <f>SUMIF(ZAŁ7b!$F$7:$AD$7,ZAŁ9!$F$7:$CE$7,ZAŁ7b!$F12:$AD12)</f>
        <v>0</v>
      </c>
      <c r="AA68" s="287">
        <f>SUMIF(ZAŁ7b!$F$7:$AD$7,ZAŁ9!$F$7:$CE$7,ZAŁ7b!$F12:$AD12)</f>
        <v>0</v>
      </c>
      <c r="AB68" s="287">
        <f>SUMIF(ZAŁ7b!$F$7:$AD$7,ZAŁ9!$F$7:$CE$7,ZAŁ7b!$F12:$AD12)</f>
        <v>0</v>
      </c>
      <c r="AC68" s="287">
        <f>SUMIF(ZAŁ7b!$F$7:$AD$7,ZAŁ9!$F$7:$CE$7,ZAŁ7b!$F12:$AD12)</f>
        <v>0</v>
      </c>
      <c r="AD68" s="287">
        <f>SUMIF(ZAŁ7b!$F$7:$AD$7,ZAŁ9!$F$7:$CE$7,ZAŁ7b!$F12:$AD12)</f>
        <v>0</v>
      </c>
      <c r="AE68" s="287">
        <f>SUMIF(ZAŁ7b!$F$7:$AD$7,ZAŁ9!$F$7:$CE$7,ZAŁ7b!$F12:$AD12)</f>
        <v>0</v>
      </c>
      <c r="AF68" s="287">
        <f>SUMIF(ZAŁ7b!$F$7:$AD$7,ZAŁ9!$F$7:$CE$7,ZAŁ7b!$F12:$AD12)</f>
        <v>0</v>
      </c>
      <c r="AG68" s="287">
        <f>SUMIF(ZAŁ7b!$F$7:$AD$7,ZAŁ9!$F$7:$CE$7,ZAŁ7b!$F12:$AD12)</f>
        <v>0</v>
      </c>
      <c r="AH68" s="287">
        <f>SUMIF(ZAŁ7b!$F$7:$AD$7,ZAŁ9!$F$7:$CE$7,ZAŁ7b!$F12:$AD12)</f>
        <v>0</v>
      </c>
      <c r="AI68" s="287">
        <f>SUMIF(ZAŁ7b!$F$7:$AD$7,ZAŁ9!$F$7:$CE$7,ZAŁ7b!$F12:$AD12)</f>
        <v>0</v>
      </c>
      <c r="AJ68" s="287">
        <f>SUMIF(ZAŁ7b!$F$7:$AD$7,ZAŁ9!$F$7:$CE$7,ZAŁ7b!$F12:$AD12)</f>
        <v>0</v>
      </c>
      <c r="AK68" s="287">
        <f>SUMIF(ZAŁ7b!$F$7:$AD$7,ZAŁ9!$F$7:$CE$7,ZAŁ7b!$F12:$AD12)</f>
        <v>0</v>
      </c>
      <c r="AL68" s="287">
        <f>SUMIF(ZAŁ7b!$F$7:$AD$7,ZAŁ9!$F$7:$CE$7,ZAŁ7b!$F12:$AD12)</f>
        <v>0</v>
      </c>
      <c r="AM68" s="287">
        <f>SUMIF(ZAŁ7b!$F$7:$AD$7,ZAŁ9!$F$7:$CE$7,ZAŁ7b!$F12:$AD12)</f>
        <v>0</v>
      </c>
      <c r="AN68" s="287">
        <f>SUMIF(ZAŁ7b!$F$7:$AD$7,ZAŁ9!$F$7:$CE$7,ZAŁ7b!$F12:$AD12)</f>
        <v>0</v>
      </c>
      <c r="AO68" s="287">
        <f>SUMIF(ZAŁ7b!$F$7:$AD$7,ZAŁ9!$F$7:$CE$7,ZAŁ7b!$F12:$AD12)</f>
        <v>0</v>
      </c>
      <c r="AP68" s="287">
        <f>SUMIF(ZAŁ7b!$F$7:$AD$7,ZAŁ9!$F$7:$CE$7,ZAŁ7b!$F12:$AD12)</f>
        <v>0</v>
      </c>
      <c r="AQ68" s="287">
        <f>SUMIF(ZAŁ7b!$F$7:$AD$7,ZAŁ9!$F$7:$CE$7,ZAŁ7b!$F12:$AD12)</f>
        <v>0</v>
      </c>
      <c r="AR68" s="287">
        <f>SUMIF(ZAŁ7b!$F$7:$AD$7,ZAŁ9!$F$7:$CE$7,ZAŁ7b!$F12:$AD12)</f>
        <v>0</v>
      </c>
      <c r="AS68" s="287">
        <f>SUMIF(ZAŁ7b!$F$7:$AD$7,ZAŁ9!$F$7:$CE$7,ZAŁ7b!$F12:$AD12)</f>
        <v>0</v>
      </c>
      <c r="AT68" s="287">
        <f>SUMIF(ZAŁ7b!$F$7:$AD$7,ZAŁ9!$F$7:$CE$7,ZAŁ7b!$F12:$AD12)</f>
        <v>0</v>
      </c>
      <c r="AU68" s="287">
        <f>SUMIF(ZAŁ7b!$F$7:$AD$7,ZAŁ9!$F$7:$CE$7,ZAŁ7b!$F12:$AD12)</f>
        <v>0</v>
      </c>
      <c r="AV68" s="287">
        <f>SUMIF(ZAŁ7b!$F$7:$AD$7,ZAŁ9!$F$7:$CE$7,ZAŁ7b!$F12:$AD12)</f>
        <v>0</v>
      </c>
      <c r="AW68" s="287">
        <f>SUMIF(ZAŁ7b!$F$7:$AD$7,ZAŁ9!$F$7:$CE$7,ZAŁ7b!$F12:$AD12)</f>
        <v>0</v>
      </c>
      <c r="AX68" s="287">
        <f>SUMIF(ZAŁ7b!$F$7:$AD$7,ZAŁ9!$F$7:$CE$7,ZAŁ7b!$F12:$AD12)</f>
        <v>0</v>
      </c>
      <c r="AY68" s="287">
        <f>SUMIF(ZAŁ7b!$F$7:$AD$7,ZAŁ9!$F$7:$CE$7,ZAŁ7b!$F12:$AD12)</f>
        <v>0</v>
      </c>
      <c r="AZ68" s="287">
        <f>SUMIF(ZAŁ7b!$F$7:$AD$7,ZAŁ9!$F$7:$CE$7,ZAŁ7b!$F12:$AD12)</f>
        <v>0</v>
      </c>
      <c r="BA68" s="287">
        <f>SUMIF(ZAŁ7b!$F$7:$AD$7,ZAŁ9!$F$7:$CE$7,ZAŁ7b!$F12:$AD12)</f>
        <v>0</v>
      </c>
      <c r="BB68" s="287">
        <f>SUMIF(ZAŁ7b!$F$7:$AD$7,ZAŁ9!$F$7:$CE$7,ZAŁ7b!$F12:$AD12)</f>
        <v>0</v>
      </c>
      <c r="BC68" s="287">
        <f>SUMIF(ZAŁ7b!$F$7:$AD$7,ZAŁ9!$F$7:$CE$7,ZAŁ7b!$F12:$AD12)</f>
        <v>0</v>
      </c>
      <c r="BD68" s="287">
        <f>SUMIF(ZAŁ7b!$F$7:$AD$7,ZAŁ9!$F$7:$CE$7,ZAŁ7b!$F12:$AD12)</f>
        <v>0</v>
      </c>
      <c r="BE68" s="287">
        <f>SUMIF(ZAŁ7b!$F$7:$AD$7,ZAŁ9!$F$7:$CE$7,ZAŁ7b!$F12:$AD12)</f>
        <v>0</v>
      </c>
      <c r="BF68" s="287">
        <f>SUMIF(ZAŁ7b!$F$7:$AD$7,ZAŁ9!$F$7:$CE$7,ZAŁ7b!$F12:$AD12)</f>
        <v>0</v>
      </c>
      <c r="BG68" s="287">
        <f>SUMIF(ZAŁ7b!$F$7:$AD$7,ZAŁ9!$F$7:$CE$7,ZAŁ7b!$F12:$AD12)</f>
        <v>0</v>
      </c>
      <c r="BH68" s="287">
        <f>SUMIF(ZAŁ7b!$F$7:$AD$7,ZAŁ9!$F$7:$CE$7,ZAŁ7b!$F12:$AD12)</f>
        <v>0</v>
      </c>
      <c r="BI68" s="287">
        <f>SUMIF(ZAŁ7b!$F$7:$AD$7,ZAŁ9!$F$7:$CE$7,ZAŁ7b!$F12:$AD12)</f>
        <v>0</v>
      </c>
      <c r="BJ68" s="287">
        <f>SUMIF(ZAŁ7b!$F$7:$AD$7,ZAŁ9!$F$7:$CE$7,ZAŁ7b!$F12:$AD12)</f>
        <v>0</v>
      </c>
      <c r="BK68" s="287">
        <f>SUMIF(ZAŁ7b!$F$7:$AD$7,ZAŁ9!$F$7:$CE$7,ZAŁ7b!$F12:$AD12)</f>
        <v>0</v>
      </c>
      <c r="BL68" s="287">
        <f>SUMIF(ZAŁ7b!$F$7:$AD$7,ZAŁ9!$F$7:$CE$7,ZAŁ7b!$F12:$AD12)</f>
        <v>0</v>
      </c>
      <c r="BM68" s="287">
        <f>SUMIF(ZAŁ7b!$F$7:$AD$7,ZAŁ9!$F$7:$CE$7,ZAŁ7b!$F12:$AD12)</f>
        <v>0</v>
      </c>
      <c r="BN68" s="287">
        <f>SUMIF(ZAŁ7b!$F$7:$AD$7,ZAŁ9!$F$7:$CE$7,ZAŁ7b!$F12:$AD12)</f>
        <v>0</v>
      </c>
      <c r="BO68" s="287">
        <f>SUMIF(ZAŁ7b!$F$7:$AD$7,ZAŁ9!$F$7:$CE$7,ZAŁ7b!$F12:$AD12)</f>
        <v>0</v>
      </c>
      <c r="BP68" s="287">
        <f>SUMIF(ZAŁ7b!$F$7:$AD$7,ZAŁ9!$F$7:$CE$7,ZAŁ7b!$F12:$AD12)</f>
        <v>0</v>
      </c>
      <c r="BQ68" s="287">
        <f>SUMIF(ZAŁ7b!$F$7:$AD$7,ZAŁ9!$F$7:$CE$7,ZAŁ7b!$F12:$AD12)</f>
        <v>0</v>
      </c>
      <c r="BR68" s="287">
        <f>SUMIF(ZAŁ7b!$F$7:$AD$7,ZAŁ9!$F$7:$CE$7,ZAŁ7b!$F12:$AD12)</f>
        <v>0</v>
      </c>
      <c r="BS68" s="287">
        <f>SUMIF(ZAŁ7b!$F$7:$AD$7,ZAŁ9!$F$7:$CE$7,ZAŁ7b!$F12:$AD12)</f>
        <v>0</v>
      </c>
      <c r="BT68" s="731">
        <f>SUMIF(ZAŁ7b!$F$7:$AD$7,ZAŁ9!$F$7:$CE$7,ZAŁ7b!$F12:$AD12)</f>
        <v>0</v>
      </c>
      <c r="BU68" s="287">
        <f>SUMIF(ZAŁ7b!$F$7:$AD$7,ZAŁ9!$F$7:$CE$7,ZAŁ7b!$F12:$AD12)</f>
        <v>0</v>
      </c>
      <c r="BV68" s="287">
        <f>SUMIF(ZAŁ7b!$F$7:$AD$7,ZAŁ9!$F$7:$CE$7,ZAŁ7b!$F12:$AD12)</f>
        <v>0</v>
      </c>
      <c r="BW68" s="287">
        <f>SUMIF(ZAŁ7b!$F$7:$AD$7,ZAŁ9!$F$7:$CE$7,ZAŁ7b!$F12:$AD12)</f>
        <v>0</v>
      </c>
      <c r="BX68" s="287">
        <f>SUMIF(ZAŁ7b!$F$7:$AD$7,ZAŁ9!$F$7:$CE$7,ZAŁ7b!$F12:$AD12)</f>
        <v>0</v>
      </c>
      <c r="BY68" s="287">
        <f>SUMIF(ZAŁ7b!$F$7:$AD$7,ZAŁ9!$F$7:$CE$7,ZAŁ7b!$F12:$AD12)</f>
        <v>0</v>
      </c>
      <c r="BZ68" s="287">
        <f>SUMIF(ZAŁ7b!$F$7:$AD$7,ZAŁ9!$F$7:$CE$7,ZAŁ7b!$F12:$AD12)</f>
        <v>0</v>
      </c>
      <c r="CA68" s="287">
        <f>SUMIF(ZAŁ7b!$F$7:$AD$7,ZAŁ9!$F$7:$CE$7,ZAŁ7b!$F12:$AD12)</f>
        <v>0</v>
      </c>
      <c r="CB68" s="287">
        <f>SUMIF(ZAŁ7b!$F$7:$AD$7,ZAŁ9!$F$7:$CE$7,ZAŁ7b!$F12:$AD12)</f>
        <v>0</v>
      </c>
      <c r="CC68" s="287">
        <f>SUMIF(ZAŁ7b!$F$7:$AD$7,ZAŁ9!$F$7:$CE$7,ZAŁ7b!$F12:$AD12)</f>
        <v>0</v>
      </c>
      <c r="CD68" s="287">
        <f>SUMIF(ZAŁ7b!$F$7:$AD$7,ZAŁ9!$F$7:$CE$7,ZAŁ7b!$F12:$AD12)</f>
        <v>0</v>
      </c>
      <c r="CE68" s="287">
        <f>SUMIF(ZAŁ7b!$F$7:$AD$7,ZAŁ9!$F$7:$CE$7,ZAŁ7b!$F12:$AD12)</f>
        <v>0</v>
      </c>
    </row>
    <row r="69" spans="2:83" ht="18" x14ac:dyDescent="0.25">
      <c r="B69" s="732"/>
      <c r="C69" s="343" t="s">
        <v>519</v>
      </c>
      <c r="D69" s="432">
        <f t="shared" si="121"/>
        <v>0</v>
      </c>
      <c r="E69" s="344"/>
      <c r="F69" s="339">
        <f>SUM(F67:F68)</f>
        <v>0</v>
      </c>
      <c r="G69" s="339">
        <f t="shared" ref="G69:BR69" si="122">SUM(G67:G68)</f>
        <v>0</v>
      </c>
      <c r="H69" s="339">
        <f t="shared" si="122"/>
        <v>0</v>
      </c>
      <c r="I69" s="339">
        <f t="shared" si="122"/>
        <v>0</v>
      </c>
      <c r="J69" s="339">
        <f t="shared" si="122"/>
        <v>0</v>
      </c>
      <c r="K69" s="339">
        <f t="shared" si="122"/>
        <v>0</v>
      </c>
      <c r="L69" s="339">
        <f t="shared" si="122"/>
        <v>0</v>
      </c>
      <c r="M69" s="339">
        <f t="shared" si="122"/>
        <v>0</v>
      </c>
      <c r="N69" s="339">
        <f t="shared" si="122"/>
        <v>0</v>
      </c>
      <c r="O69" s="339">
        <f t="shared" si="122"/>
        <v>0</v>
      </c>
      <c r="P69" s="339">
        <f t="shared" si="122"/>
        <v>0</v>
      </c>
      <c r="Q69" s="339">
        <f t="shared" si="122"/>
        <v>0</v>
      </c>
      <c r="R69" s="339">
        <f t="shared" si="122"/>
        <v>0</v>
      </c>
      <c r="S69" s="339">
        <f t="shared" si="122"/>
        <v>0</v>
      </c>
      <c r="T69" s="339">
        <f t="shared" si="122"/>
        <v>0</v>
      </c>
      <c r="U69" s="339">
        <f t="shared" si="122"/>
        <v>0</v>
      </c>
      <c r="V69" s="339">
        <f t="shared" si="122"/>
        <v>0</v>
      </c>
      <c r="W69" s="339">
        <f t="shared" si="122"/>
        <v>0</v>
      </c>
      <c r="X69" s="339">
        <f t="shared" si="122"/>
        <v>0</v>
      </c>
      <c r="Y69" s="339">
        <f t="shared" si="122"/>
        <v>0</v>
      </c>
      <c r="Z69" s="339">
        <f t="shared" si="122"/>
        <v>0</v>
      </c>
      <c r="AA69" s="339">
        <f t="shared" si="122"/>
        <v>0</v>
      </c>
      <c r="AB69" s="339">
        <f t="shared" si="122"/>
        <v>0</v>
      </c>
      <c r="AC69" s="339">
        <f t="shared" si="122"/>
        <v>0</v>
      </c>
      <c r="AD69" s="339">
        <f t="shared" si="122"/>
        <v>0</v>
      </c>
      <c r="AE69" s="339">
        <f t="shared" si="122"/>
        <v>0</v>
      </c>
      <c r="AF69" s="339">
        <f t="shared" si="122"/>
        <v>0</v>
      </c>
      <c r="AG69" s="339">
        <f t="shared" si="122"/>
        <v>0</v>
      </c>
      <c r="AH69" s="339">
        <f t="shared" si="122"/>
        <v>0</v>
      </c>
      <c r="AI69" s="339">
        <f t="shared" si="122"/>
        <v>0</v>
      </c>
      <c r="AJ69" s="339">
        <f t="shared" si="122"/>
        <v>0</v>
      </c>
      <c r="AK69" s="339">
        <f t="shared" si="122"/>
        <v>0</v>
      </c>
      <c r="AL69" s="339">
        <f t="shared" si="122"/>
        <v>0</v>
      </c>
      <c r="AM69" s="339">
        <f t="shared" si="122"/>
        <v>0</v>
      </c>
      <c r="AN69" s="339">
        <f t="shared" si="122"/>
        <v>0</v>
      </c>
      <c r="AO69" s="339">
        <f t="shared" si="122"/>
        <v>0</v>
      </c>
      <c r="AP69" s="339">
        <f t="shared" si="122"/>
        <v>0</v>
      </c>
      <c r="AQ69" s="339">
        <f t="shared" si="122"/>
        <v>0</v>
      </c>
      <c r="AR69" s="339">
        <f t="shared" si="122"/>
        <v>0</v>
      </c>
      <c r="AS69" s="339">
        <f t="shared" si="122"/>
        <v>0</v>
      </c>
      <c r="AT69" s="339">
        <f t="shared" si="122"/>
        <v>0</v>
      </c>
      <c r="AU69" s="339">
        <f t="shared" si="122"/>
        <v>0</v>
      </c>
      <c r="AV69" s="339">
        <f t="shared" si="122"/>
        <v>0</v>
      </c>
      <c r="AW69" s="339">
        <f t="shared" si="122"/>
        <v>0</v>
      </c>
      <c r="AX69" s="339">
        <f t="shared" si="122"/>
        <v>0</v>
      </c>
      <c r="AY69" s="339">
        <f t="shared" si="122"/>
        <v>0</v>
      </c>
      <c r="AZ69" s="339">
        <f t="shared" si="122"/>
        <v>0</v>
      </c>
      <c r="BA69" s="339">
        <f t="shared" si="122"/>
        <v>0</v>
      </c>
      <c r="BB69" s="339">
        <f t="shared" si="122"/>
        <v>0</v>
      </c>
      <c r="BC69" s="339">
        <f t="shared" si="122"/>
        <v>0</v>
      </c>
      <c r="BD69" s="339">
        <f t="shared" si="122"/>
        <v>0</v>
      </c>
      <c r="BE69" s="339">
        <f t="shared" si="122"/>
        <v>0</v>
      </c>
      <c r="BF69" s="339">
        <f t="shared" si="122"/>
        <v>0</v>
      </c>
      <c r="BG69" s="339">
        <f t="shared" si="122"/>
        <v>0</v>
      </c>
      <c r="BH69" s="339">
        <f t="shared" si="122"/>
        <v>0</v>
      </c>
      <c r="BI69" s="339">
        <f t="shared" si="122"/>
        <v>0</v>
      </c>
      <c r="BJ69" s="339">
        <f t="shared" si="122"/>
        <v>0</v>
      </c>
      <c r="BK69" s="339">
        <f t="shared" si="122"/>
        <v>0</v>
      </c>
      <c r="BL69" s="339">
        <f t="shared" si="122"/>
        <v>0</v>
      </c>
      <c r="BM69" s="339">
        <f t="shared" si="122"/>
        <v>0</v>
      </c>
      <c r="BN69" s="339">
        <f t="shared" si="122"/>
        <v>0</v>
      </c>
      <c r="BO69" s="339">
        <f t="shared" si="122"/>
        <v>0</v>
      </c>
      <c r="BP69" s="339">
        <f t="shared" si="122"/>
        <v>0</v>
      </c>
      <c r="BQ69" s="339">
        <f t="shared" si="122"/>
        <v>0</v>
      </c>
      <c r="BR69" s="339">
        <f t="shared" si="122"/>
        <v>0</v>
      </c>
      <c r="BS69" s="339">
        <f t="shared" ref="BS69:CE69" si="123">SUM(BS67:BS68)</f>
        <v>0</v>
      </c>
      <c r="BT69" s="733">
        <f t="shared" si="123"/>
        <v>0</v>
      </c>
      <c r="BU69" s="339">
        <f t="shared" si="123"/>
        <v>0</v>
      </c>
      <c r="BV69" s="339">
        <f t="shared" si="123"/>
        <v>0</v>
      </c>
      <c r="BW69" s="339">
        <f t="shared" si="123"/>
        <v>0</v>
      </c>
      <c r="BX69" s="339">
        <f t="shared" si="123"/>
        <v>0</v>
      </c>
      <c r="BY69" s="339">
        <f t="shared" si="123"/>
        <v>0</v>
      </c>
      <c r="BZ69" s="339">
        <f t="shared" si="123"/>
        <v>0</v>
      </c>
      <c r="CA69" s="339">
        <f t="shared" si="123"/>
        <v>0</v>
      </c>
      <c r="CB69" s="339">
        <f t="shared" si="123"/>
        <v>0</v>
      </c>
      <c r="CC69" s="339">
        <f t="shared" si="123"/>
        <v>0</v>
      </c>
      <c r="CD69" s="339">
        <f t="shared" si="123"/>
        <v>0</v>
      </c>
      <c r="CE69" s="339">
        <f t="shared" si="123"/>
        <v>0</v>
      </c>
    </row>
    <row r="70" spans="2:83" x14ac:dyDescent="0.25">
      <c r="B70" s="738"/>
      <c r="C70" s="292"/>
      <c r="D70" s="431"/>
      <c r="E70" s="283"/>
      <c r="F70" s="283"/>
      <c r="G70" s="739"/>
      <c r="H70" s="739"/>
      <c r="I70" s="739"/>
      <c r="J70" s="739"/>
      <c r="K70" s="739"/>
      <c r="L70" s="739"/>
      <c r="M70" s="739"/>
      <c r="N70" s="739"/>
      <c r="O70" s="739"/>
      <c r="P70" s="739"/>
      <c r="Q70" s="739"/>
      <c r="R70" s="739"/>
      <c r="S70" s="739"/>
      <c r="T70" s="739"/>
      <c r="U70" s="739"/>
      <c r="V70" s="739"/>
      <c r="W70" s="739"/>
      <c r="X70" s="739"/>
      <c r="Y70" s="739"/>
      <c r="Z70" s="739"/>
      <c r="AA70" s="739"/>
      <c r="AB70" s="739"/>
      <c r="AC70" s="739"/>
      <c r="AD70" s="739"/>
      <c r="AE70" s="739"/>
      <c r="AF70" s="739"/>
      <c r="AG70" s="739"/>
      <c r="AH70" s="739"/>
      <c r="AI70" s="739"/>
      <c r="AJ70" s="739"/>
      <c r="AK70" s="739"/>
      <c r="AL70" s="739"/>
      <c r="AM70" s="739"/>
      <c r="AN70" s="739"/>
      <c r="AO70" s="739"/>
      <c r="AP70" s="739"/>
      <c r="AQ70" s="739"/>
      <c r="AR70" s="739"/>
      <c r="AS70" s="739"/>
      <c r="AT70" s="739"/>
      <c r="AU70" s="739"/>
      <c r="AV70" s="739"/>
      <c r="AW70" s="739"/>
      <c r="AX70" s="739"/>
      <c r="AY70" s="739"/>
      <c r="AZ70" s="739"/>
      <c r="BA70" s="739"/>
      <c r="BB70" s="739"/>
      <c r="BC70" s="739"/>
      <c r="BD70" s="739"/>
      <c r="BE70" s="739"/>
      <c r="BF70" s="739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740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</row>
    <row r="71" spans="2:83" ht="18" x14ac:dyDescent="0.25">
      <c r="B71" s="728">
        <v>3</v>
      </c>
      <c r="C71" s="335" t="s">
        <v>522</v>
      </c>
      <c r="D71" s="433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330"/>
      <c r="AY71" s="330"/>
      <c r="AZ71" s="330"/>
      <c r="BA71" s="330"/>
      <c r="BB71" s="330"/>
      <c r="BC71" s="330"/>
      <c r="BD71" s="330"/>
      <c r="BE71" s="330"/>
      <c r="BF71" s="330"/>
      <c r="BG71" s="345"/>
      <c r="BH71" s="345"/>
      <c r="BI71" s="345"/>
      <c r="BJ71" s="345"/>
      <c r="BK71" s="345"/>
      <c r="BL71" s="345"/>
      <c r="BM71" s="345"/>
      <c r="BN71" s="345"/>
      <c r="BO71" s="345"/>
      <c r="BP71" s="345"/>
      <c r="BQ71" s="345"/>
      <c r="BR71" s="345"/>
      <c r="BS71" s="345"/>
      <c r="BT71" s="741"/>
      <c r="BU71" s="345"/>
      <c r="BV71" s="345"/>
      <c r="BW71" s="345"/>
      <c r="BX71" s="345"/>
      <c r="BY71" s="345"/>
      <c r="BZ71" s="345"/>
      <c r="CA71" s="345"/>
      <c r="CB71" s="345"/>
      <c r="CC71" s="345"/>
      <c r="CD71" s="345"/>
      <c r="CE71" s="345"/>
    </row>
    <row r="72" spans="2:83" ht="18" x14ac:dyDescent="0.25">
      <c r="B72" s="730" t="s">
        <v>100</v>
      </c>
      <c r="C72" s="492" t="s">
        <v>525</v>
      </c>
      <c r="D72" s="427">
        <f>ZAŁ16!C8</f>
        <v>0</v>
      </c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258"/>
      <c r="AY72" s="258"/>
      <c r="AZ72" s="258"/>
      <c r="BA72" s="258"/>
      <c r="BB72" s="258"/>
      <c r="BC72" s="258"/>
      <c r="BD72" s="258"/>
      <c r="BE72" s="258"/>
      <c r="BF72" s="258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47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</row>
    <row r="73" spans="2:83" ht="18" x14ac:dyDescent="0.25">
      <c r="B73" s="742"/>
      <c r="C73" s="343" t="s">
        <v>524</v>
      </c>
      <c r="D73" s="432">
        <f t="shared" ref="D73" si="124">SUM(F73:CE73)</f>
        <v>0</v>
      </c>
      <c r="E73" s="346"/>
      <c r="F73" s="339">
        <f t="shared" ref="F73:AK73" si="125">IF(OR(F8="ND",F8="budowa"),0,$D72*F11)</f>
        <v>0</v>
      </c>
      <c r="G73" s="339">
        <f t="shared" si="125"/>
        <v>0</v>
      </c>
      <c r="H73" s="339">
        <f t="shared" si="125"/>
        <v>0</v>
      </c>
      <c r="I73" s="339">
        <f t="shared" si="125"/>
        <v>0</v>
      </c>
      <c r="J73" s="339">
        <f t="shared" si="125"/>
        <v>0</v>
      </c>
      <c r="K73" s="339">
        <f t="shared" si="125"/>
        <v>0</v>
      </c>
      <c r="L73" s="339">
        <f t="shared" si="125"/>
        <v>0</v>
      </c>
      <c r="M73" s="339">
        <f t="shared" si="125"/>
        <v>0</v>
      </c>
      <c r="N73" s="339">
        <f t="shared" si="125"/>
        <v>0</v>
      </c>
      <c r="O73" s="339">
        <f t="shared" si="125"/>
        <v>0</v>
      </c>
      <c r="P73" s="339">
        <f t="shared" si="125"/>
        <v>0</v>
      </c>
      <c r="Q73" s="339">
        <f t="shared" si="125"/>
        <v>0</v>
      </c>
      <c r="R73" s="339">
        <f t="shared" si="125"/>
        <v>0</v>
      </c>
      <c r="S73" s="339">
        <f t="shared" si="125"/>
        <v>0</v>
      </c>
      <c r="T73" s="339">
        <f t="shared" si="125"/>
        <v>0</v>
      </c>
      <c r="U73" s="339">
        <f t="shared" si="125"/>
        <v>0</v>
      </c>
      <c r="V73" s="339">
        <f t="shared" si="125"/>
        <v>0</v>
      </c>
      <c r="W73" s="339">
        <f t="shared" si="125"/>
        <v>0</v>
      </c>
      <c r="X73" s="339">
        <f t="shared" si="125"/>
        <v>0</v>
      </c>
      <c r="Y73" s="339">
        <f t="shared" si="125"/>
        <v>0</v>
      </c>
      <c r="Z73" s="339">
        <f t="shared" si="125"/>
        <v>0</v>
      </c>
      <c r="AA73" s="339">
        <f t="shared" si="125"/>
        <v>0</v>
      </c>
      <c r="AB73" s="339">
        <f t="shared" si="125"/>
        <v>0</v>
      </c>
      <c r="AC73" s="339">
        <f t="shared" si="125"/>
        <v>0</v>
      </c>
      <c r="AD73" s="339">
        <f t="shared" si="125"/>
        <v>0</v>
      </c>
      <c r="AE73" s="339">
        <f t="shared" si="125"/>
        <v>0</v>
      </c>
      <c r="AF73" s="339">
        <f t="shared" si="125"/>
        <v>0</v>
      </c>
      <c r="AG73" s="339">
        <f t="shared" si="125"/>
        <v>0</v>
      </c>
      <c r="AH73" s="339">
        <f t="shared" si="125"/>
        <v>0</v>
      </c>
      <c r="AI73" s="339">
        <f t="shared" si="125"/>
        <v>0</v>
      </c>
      <c r="AJ73" s="339">
        <f t="shared" si="125"/>
        <v>0</v>
      </c>
      <c r="AK73" s="339">
        <f t="shared" si="125"/>
        <v>0</v>
      </c>
      <c r="AL73" s="339">
        <f t="shared" ref="AL73:BQ73" si="126">IF(OR(AL8="ND",AL8="budowa"),0,$D72*AL11)</f>
        <v>0</v>
      </c>
      <c r="AM73" s="339">
        <f t="shared" si="126"/>
        <v>0</v>
      </c>
      <c r="AN73" s="339">
        <f t="shared" si="126"/>
        <v>0</v>
      </c>
      <c r="AO73" s="339">
        <f t="shared" si="126"/>
        <v>0</v>
      </c>
      <c r="AP73" s="339">
        <f t="shared" si="126"/>
        <v>0</v>
      </c>
      <c r="AQ73" s="339">
        <f t="shared" si="126"/>
        <v>0</v>
      </c>
      <c r="AR73" s="339">
        <f t="shared" si="126"/>
        <v>0</v>
      </c>
      <c r="AS73" s="339">
        <f t="shared" si="126"/>
        <v>0</v>
      </c>
      <c r="AT73" s="339">
        <f t="shared" si="126"/>
        <v>0</v>
      </c>
      <c r="AU73" s="339">
        <f t="shared" si="126"/>
        <v>0</v>
      </c>
      <c r="AV73" s="339">
        <f t="shared" si="126"/>
        <v>0</v>
      </c>
      <c r="AW73" s="339">
        <f t="shared" si="126"/>
        <v>0</v>
      </c>
      <c r="AX73" s="339">
        <f t="shared" si="126"/>
        <v>0</v>
      </c>
      <c r="AY73" s="339">
        <f t="shared" si="126"/>
        <v>0</v>
      </c>
      <c r="AZ73" s="339">
        <f t="shared" si="126"/>
        <v>0</v>
      </c>
      <c r="BA73" s="339">
        <f t="shared" si="126"/>
        <v>0</v>
      </c>
      <c r="BB73" s="339">
        <f t="shared" si="126"/>
        <v>0</v>
      </c>
      <c r="BC73" s="339">
        <f t="shared" si="126"/>
        <v>0</v>
      </c>
      <c r="BD73" s="339">
        <f t="shared" si="126"/>
        <v>0</v>
      </c>
      <c r="BE73" s="339">
        <f t="shared" si="126"/>
        <v>0</v>
      </c>
      <c r="BF73" s="339">
        <f t="shared" si="126"/>
        <v>0</v>
      </c>
      <c r="BG73" s="339">
        <f t="shared" si="126"/>
        <v>0</v>
      </c>
      <c r="BH73" s="339">
        <f t="shared" si="126"/>
        <v>0</v>
      </c>
      <c r="BI73" s="339">
        <f t="shared" si="126"/>
        <v>0</v>
      </c>
      <c r="BJ73" s="339">
        <f t="shared" si="126"/>
        <v>0</v>
      </c>
      <c r="BK73" s="339">
        <f t="shared" si="126"/>
        <v>0</v>
      </c>
      <c r="BL73" s="339">
        <f t="shared" si="126"/>
        <v>0</v>
      </c>
      <c r="BM73" s="339">
        <f t="shared" si="126"/>
        <v>0</v>
      </c>
      <c r="BN73" s="339">
        <f t="shared" si="126"/>
        <v>0</v>
      </c>
      <c r="BO73" s="339">
        <f t="shared" si="126"/>
        <v>0</v>
      </c>
      <c r="BP73" s="339">
        <f t="shared" si="126"/>
        <v>0</v>
      </c>
      <c r="BQ73" s="339">
        <f t="shared" si="126"/>
        <v>0</v>
      </c>
      <c r="BR73" s="339">
        <f t="shared" ref="BR73:CE73" si="127">IF(OR(BR8="ND",BR8="budowa"),0,$D72*BR11)</f>
        <v>0</v>
      </c>
      <c r="BS73" s="339">
        <f t="shared" si="127"/>
        <v>0</v>
      </c>
      <c r="BT73" s="733">
        <f t="shared" si="127"/>
        <v>0</v>
      </c>
      <c r="BU73" s="339">
        <f t="shared" si="127"/>
        <v>0</v>
      </c>
      <c r="BV73" s="339">
        <f t="shared" si="127"/>
        <v>0</v>
      </c>
      <c r="BW73" s="339">
        <f t="shared" si="127"/>
        <v>0</v>
      </c>
      <c r="BX73" s="339">
        <f t="shared" si="127"/>
        <v>0</v>
      </c>
      <c r="BY73" s="339">
        <f t="shared" si="127"/>
        <v>0</v>
      </c>
      <c r="BZ73" s="339">
        <f t="shared" si="127"/>
        <v>0</v>
      </c>
      <c r="CA73" s="339">
        <f t="shared" si="127"/>
        <v>0</v>
      </c>
      <c r="CB73" s="339">
        <f t="shared" si="127"/>
        <v>0</v>
      </c>
      <c r="CC73" s="339">
        <f t="shared" si="127"/>
        <v>0</v>
      </c>
      <c r="CD73" s="339">
        <f t="shared" si="127"/>
        <v>0</v>
      </c>
      <c r="CE73" s="339">
        <f t="shared" si="127"/>
        <v>0</v>
      </c>
    </row>
    <row r="74" spans="2:83" ht="15.75" thickBot="1" x14ac:dyDescent="0.3">
      <c r="B74" s="738"/>
      <c r="C74" s="59"/>
      <c r="D74" s="431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47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</row>
    <row r="75" spans="2:83" ht="18.75" thickBot="1" x14ac:dyDescent="0.4">
      <c r="B75" s="743"/>
      <c r="C75" s="503" t="s">
        <v>538</v>
      </c>
      <c r="D75" s="434">
        <f>SUM(F75:CE75)</f>
        <v>0</v>
      </c>
      <c r="E75" s="284"/>
      <c r="F75" s="347">
        <f t="shared" ref="F75:AK75" si="128">IF(F8="eksploatacja",F73+F62+F69,0)</f>
        <v>0</v>
      </c>
      <c r="G75" s="347">
        <f t="shared" si="128"/>
        <v>0</v>
      </c>
      <c r="H75" s="347">
        <f t="shared" si="128"/>
        <v>0</v>
      </c>
      <c r="I75" s="347">
        <f t="shared" si="128"/>
        <v>0</v>
      </c>
      <c r="J75" s="347">
        <f t="shared" si="128"/>
        <v>0</v>
      </c>
      <c r="K75" s="347">
        <f t="shared" si="128"/>
        <v>0</v>
      </c>
      <c r="L75" s="347">
        <f t="shared" si="128"/>
        <v>0</v>
      </c>
      <c r="M75" s="347">
        <f t="shared" si="128"/>
        <v>0</v>
      </c>
      <c r="N75" s="347">
        <f t="shared" si="128"/>
        <v>0</v>
      </c>
      <c r="O75" s="347">
        <f t="shared" si="128"/>
        <v>0</v>
      </c>
      <c r="P75" s="347">
        <f t="shared" si="128"/>
        <v>0</v>
      </c>
      <c r="Q75" s="347">
        <f t="shared" si="128"/>
        <v>0</v>
      </c>
      <c r="R75" s="347">
        <f t="shared" si="128"/>
        <v>0</v>
      </c>
      <c r="S75" s="347">
        <f t="shared" si="128"/>
        <v>0</v>
      </c>
      <c r="T75" s="347">
        <f t="shared" si="128"/>
        <v>0</v>
      </c>
      <c r="U75" s="347">
        <f t="shared" si="128"/>
        <v>0</v>
      </c>
      <c r="V75" s="347">
        <f t="shared" si="128"/>
        <v>0</v>
      </c>
      <c r="W75" s="347">
        <f t="shared" si="128"/>
        <v>0</v>
      </c>
      <c r="X75" s="347">
        <f t="shared" si="128"/>
        <v>0</v>
      </c>
      <c r="Y75" s="347">
        <f t="shared" si="128"/>
        <v>0</v>
      </c>
      <c r="Z75" s="347">
        <f t="shared" si="128"/>
        <v>0</v>
      </c>
      <c r="AA75" s="347">
        <f t="shared" si="128"/>
        <v>0</v>
      </c>
      <c r="AB75" s="347">
        <f t="shared" si="128"/>
        <v>0</v>
      </c>
      <c r="AC75" s="347">
        <f t="shared" si="128"/>
        <v>0</v>
      </c>
      <c r="AD75" s="347">
        <f t="shared" si="128"/>
        <v>0</v>
      </c>
      <c r="AE75" s="347">
        <f t="shared" si="128"/>
        <v>0</v>
      </c>
      <c r="AF75" s="347">
        <f t="shared" si="128"/>
        <v>0</v>
      </c>
      <c r="AG75" s="347">
        <f t="shared" si="128"/>
        <v>0</v>
      </c>
      <c r="AH75" s="347">
        <f t="shared" si="128"/>
        <v>0</v>
      </c>
      <c r="AI75" s="347">
        <f t="shared" si="128"/>
        <v>0</v>
      </c>
      <c r="AJ75" s="347">
        <f t="shared" si="128"/>
        <v>0</v>
      </c>
      <c r="AK75" s="347">
        <f t="shared" si="128"/>
        <v>0</v>
      </c>
      <c r="AL75" s="347">
        <f t="shared" ref="AL75:BQ75" si="129">IF(AL8="eksploatacja",AL73+AL62+AL69,0)</f>
        <v>0</v>
      </c>
      <c r="AM75" s="347">
        <f t="shared" si="129"/>
        <v>0</v>
      </c>
      <c r="AN75" s="347">
        <f t="shared" si="129"/>
        <v>0</v>
      </c>
      <c r="AO75" s="347">
        <f t="shared" si="129"/>
        <v>0</v>
      </c>
      <c r="AP75" s="347">
        <f t="shared" si="129"/>
        <v>0</v>
      </c>
      <c r="AQ75" s="347">
        <f t="shared" si="129"/>
        <v>0</v>
      </c>
      <c r="AR75" s="347">
        <f t="shared" si="129"/>
        <v>0</v>
      </c>
      <c r="AS75" s="347">
        <f t="shared" si="129"/>
        <v>0</v>
      </c>
      <c r="AT75" s="347">
        <f t="shared" si="129"/>
        <v>0</v>
      </c>
      <c r="AU75" s="347">
        <f t="shared" si="129"/>
        <v>0</v>
      </c>
      <c r="AV75" s="347">
        <f t="shared" si="129"/>
        <v>0</v>
      </c>
      <c r="AW75" s="347">
        <f t="shared" si="129"/>
        <v>0</v>
      </c>
      <c r="AX75" s="347">
        <f t="shared" si="129"/>
        <v>0</v>
      </c>
      <c r="AY75" s="347">
        <f t="shared" si="129"/>
        <v>0</v>
      </c>
      <c r="AZ75" s="347">
        <f t="shared" si="129"/>
        <v>0</v>
      </c>
      <c r="BA75" s="347">
        <f t="shared" si="129"/>
        <v>0</v>
      </c>
      <c r="BB75" s="347">
        <f t="shared" si="129"/>
        <v>0</v>
      </c>
      <c r="BC75" s="347">
        <f t="shared" si="129"/>
        <v>0</v>
      </c>
      <c r="BD75" s="347">
        <f t="shared" si="129"/>
        <v>0</v>
      </c>
      <c r="BE75" s="347">
        <f t="shared" si="129"/>
        <v>0</v>
      </c>
      <c r="BF75" s="347">
        <f t="shared" si="129"/>
        <v>0</v>
      </c>
      <c r="BG75" s="347">
        <f t="shared" si="129"/>
        <v>0</v>
      </c>
      <c r="BH75" s="347">
        <f t="shared" si="129"/>
        <v>0</v>
      </c>
      <c r="BI75" s="347">
        <f t="shared" si="129"/>
        <v>0</v>
      </c>
      <c r="BJ75" s="347">
        <f t="shared" si="129"/>
        <v>0</v>
      </c>
      <c r="BK75" s="347">
        <f t="shared" si="129"/>
        <v>0</v>
      </c>
      <c r="BL75" s="347">
        <f t="shared" si="129"/>
        <v>0</v>
      </c>
      <c r="BM75" s="347">
        <f t="shared" si="129"/>
        <v>0</v>
      </c>
      <c r="BN75" s="347">
        <f t="shared" si="129"/>
        <v>0</v>
      </c>
      <c r="BO75" s="347">
        <f t="shared" si="129"/>
        <v>0</v>
      </c>
      <c r="BP75" s="347">
        <f t="shared" si="129"/>
        <v>0</v>
      </c>
      <c r="BQ75" s="347">
        <f t="shared" si="129"/>
        <v>0</v>
      </c>
      <c r="BR75" s="347">
        <f t="shared" ref="BR75:CE75" si="130">IF(BR8="eksploatacja",BR73+BR62+BR69,0)</f>
        <v>0</v>
      </c>
      <c r="BS75" s="347">
        <f t="shared" si="130"/>
        <v>0</v>
      </c>
      <c r="BT75" s="744">
        <f t="shared" si="130"/>
        <v>0</v>
      </c>
      <c r="BU75" s="347">
        <f t="shared" si="130"/>
        <v>0</v>
      </c>
      <c r="BV75" s="347">
        <f t="shared" si="130"/>
        <v>0</v>
      </c>
      <c r="BW75" s="347">
        <f t="shared" si="130"/>
        <v>0</v>
      </c>
      <c r="BX75" s="347">
        <f t="shared" si="130"/>
        <v>0</v>
      </c>
      <c r="BY75" s="347">
        <f t="shared" si="130"/>
        <v>0</v>
      </c>
      <c r="BZ75" s="347">
        <f t="shared" si="130"/>
        <v>0</v>
      </c>
      <c r="CA75" s="347">
        <f t="shared" si="130"/>
        <v>0</v>
      </c>
      <c r="CB75" s="347">
        <f t="shared" si="130"/>
        <v>0</v>
      </c>
      <c r="CC75" s="347">
        <f t="shared" si="130"/>
        <v>0</v>
      </c>
      <c r="CD75" s="347">
        <f t="shared" si="130"/>
        <v>0</v>
      </c>
      <c r="CE75" s="347">
        <f t="shared" si="130"/>
        <v>0</v>
      </c>
    </row>
    <row r="76" spans="2:83" x14ac:dyDescent="0.25">
      <c r="B76" s="520"/>
      <c r="C76" s="65"/>
      <c r="D76" s="751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528"/>
    </row>
    <row r="77" spans="2:83" x14ac:dyDescent="0.25">
      <c r="B77" s="520"/>
      <c r="C77" s="65"/>
      <c r="D77" s="751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528"/>
    </row>
    <row r="78" spans="2:83" ht="18.75" x14ac:dyDescent="0.25">
      <c r="B78" s="705"/>
      <c r="C78" s="725" t="s">
        <v>315</v>
      </c>
      <c r="D78" s="750" t="s">
        <v>242</v>
      </c>
      <c r="E78" s="258"/>
      <c r="F78" s="258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81"/>
      <c r="BH78" s="281"/>
      <c r="BI78" s="281"/>
      <c r="BJ78" s="281"/>
      <c r="BK78" s="281"/>
      <c r="BL78" s="281"/>
      <c r="BM78" s="281"/>
      <c r="BN78" s="281"/>
      <c r="BO78" s="281"/>
      <c r="BP78" s="281"/>
      <c r="BQ78" s="281"/>
      <c r="BR78" s="281"/>
      <c r="BS78" s="281"/>
      <c r="BT78" s="727"/>
      <c r="BU78" s="281"/>
      <c r="BV78" s="281"/>
      <c r="BW78" s="281"/>
      <c r="BX78" s="281"/>
      <c r="BY78" s="281"/>
      <c r="BZ78" s="281"/>
      <c r="CA78" s="281"/>
      <c r="CB78" s="281"/>
      <c r="CC78" s="281"/>
      <c r="CD78" s="281"/>
      <c r="CE78" s="281"/>
    </row>
    <row r="79" spans="2:83" ht="18" x14ac:dyDescent="0.25">
      <c r="B79" s="728">
        <v>1</v>
      </c>
      <c r="C79" s="335" t="s">
        <v>527</v>
      </c>
      <c r="D79" s="433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0"/>
      <c r="BB79" s="330"/>
      <c r="BC79" s="330"/>
      <c r="BD79" s="330"/>
      <c r="BE79" s="330"/>
      <c r="BF79" s="330"/>
      <c r="BG79" s="337"/>
      <c r="BH79" s="337"/>
      <c r="BI79" s="337"/>
      <c r="BJ79" s="337"/>
      <c r="BK79" s="337"/>
      <c r="BL79" s="337"/>
      <c r="BM79" s="337"/>
      <c r="BN79" s="337"/>
      <c r="BO79" s="337"/>
      <c r="BP79" s="337"/>
      <c r="BQ79" s="337"/>
      <c r="BR79" s="337"/>
      <c r="BS79" s="337"/>
      <c r="BT79" s="729"/>
      <c r="BU79" s="337"/>
      <c r="BV79" s="337"/>
      <c r="BW79" s="337"/>
      <c r="BX79" s="337"/>
      <c r="BY79" s="337"/>
      <c r="BZ79" s="337"/>
      <c r="CA79" s="337"/>
      <c r="CB79" s="337"/>
      <c r="CC79" s="337"/>
      <c r="CD79" s="337"/>
      <c r="CE79" s="337"/>
    </row>
    <row r="80" spans="2:83" ht="18" x14ac:dyDescent="0.25">
      <c r="B80" s="730" t="s">
        <v>81</v>
      </c>
      <c r="C80" s="268" t="s">
        <v>528</v>
      </c>
      <c r="D80" s="427">
        <f t="shared" ref="D80:D88" si="131">SUM(F80:CE80)</f>
        <v>0</v>
      </c>
      <c r="E80" s="258"/>
      <c r="F80" s="287">
        <f>SUMIF(ZAŁ8a!$F$8:$AP$8,ZAŁ9!$F$7:$CE$7,ZAŁ8a!$F11:$AP11)+SUMIF(ZAŁ8a!$F$8:$AP$8,ZAŁ9!$F$7:$CE$7,ZAŁ8a!$F14:$AP14)</f>
        <v>0</v>
      </c>
      <c r="G80" s="287">
        <f>SUMIF(ZAŁ8a!$F$8:$AP$8,ZAŁ9!$F$7:$CE$7,ZAŁ8a!$F11:$AP11)+SUMIF(ZAŁ8a!$F$8:$AP$8,ZAŁ9!$F$7:$CE$7,ZAŁ8a!$F14:$AP14)</f>
        <v>0</v>
      </c>
      <c r="H80" s="287">
        <f>SUMIF(ZAŁ8a!$F$8:$AP$8,ZAŁ9!$F$7:$CE$7,ZAŁ8a!$F11:$AP11)+SUMIF(ZAŁ8a!$F$8:$AP$8,ZAŁ9!$F$7:$CE$7,ZAŁ8a!$F14:$AP14)</f>
        <v>0</v>
      </c>
      <c r="I80" s="287">
        <f>SUMIF(ZAŁ8a!$F$8:$AP$8,ZAŁ9!$F$7:$CE$7,ZAŁ8a!$F11:$AP11)+SUMIF(ZAŁ8a!$F$8:$AP$8,ZAŁ9!$F$7:$CE$7,ZAŁ8a!$F14:$AP14)</f>
        <v>0</v>
      </c>
      <c r="J80" s="287">
        <f>SUMIF(ZAŁ8a!$F$8:$AP$8,ZAŁ9!$F$7:$CE$7,ZAŁ8a!$F11:$AP11)+SUMIF(ZAŁ8a!$F$8:$AP$8,ZAŁ9!$F$7:$CE$7,ZAŁ8a!$F14:$AP14)</f>
        <v>0</v>
      </c>
      <c r="K80" s="287">
        <f>SUMIF(ZAŁ8a!$F$8:$AP$8,ZAŁ9!$F$7:$CE$7,ZAŁ8a!$F11:$AP11)+SUMIF(ZAŁ8a!$F$8:$AP$8,ZAŁ9!$F$7:$CE$7,ZAŁ8a!$F14:$AP14)</f>
        <v>0</v>
      </c>
      <c r="L80" s="287">
        <f>SUMIF(ZAŁ8a!$F$8:$AP$8,ZAŁ9!$F$7:$CE$7,ZAŁ8a!$F11:$AP11)+SUMIF(ZAŁ8a!$F$8:$AP$8,ZAŁ9!$F$7:$CE$7,ZAŁ8a!$F14:$AP14)</f>
        <v>0</v>
      </c>
      <c r="M80" s="287">
        <f>SUMIF(ZAŁ8a!$F$8:$AP$8,ZAŁ9!$F$7:$CE$7,ZAŁ8a!$F11:$AP11)+SUMIF(ZAŁ8a!$F$8:$AP$8,ZAŁ9!$F$7:$CE$7,ZAŁ8a!$F14:$AP14)</f>
        <v>0</v>
      </c>
      <c r="N80" s="287">
        <f>SUMIF(ZAŁ8a!$F$8:$AP$8,ZAŁ9!$F$7:$CE$7,ZAŁ8a!$F11:$AP11)+SUMIF(ZAŁ8a!$F$8:$AP$8,ZAŁ9!$F$7:$CE$7,ZAŁ8a!$F14:$AP14)</f>
        <v>0</v>
      </c>
      <c r="O80" s="287">
        <f>SUMIF(ZAŁ8a!$F$8:$AP$8,ZAŁ9!$F$7:$CE$7,ZAŁ8a!$F11:$AP11)+SUMIF(ZAŁ8a!$F$8:$AP$8,ZAŁ9!$F$7:$CE$7,ZAŁ8a!$F14:$AP14)</f>
        <v>0</v>
      </c>
      <c r="P80" s="287">
        <f>SUMIF(ZAŁ8a!$F$8:$AP$8,ZAŁ9!$F$7:$CE$7,ZAŁ8a!$F11:$AP11)+SUMIF(ZAŁ8a!$F$8:$AP$8,ZAŁ9!$F$7:$CE$7,ZAŁ8a!$F14:$AP14)</f>
        <v>0</v>
      </c>
      <c r="Q80" s="287">
        <f>SUMIF(ZAŁ8a!$F$8:$AP$8,ZAŁ9!$F$7:$CE$7,ZAŁ8a!$F11:$AP11)+SUMIF(ZAŁ8a!$F$8:$AP$8,ZAŁ9!$F$7:$CE$7,ZAŁ8a!$F14:$AP14)</f>
        <v>0</v>
      </c>
      <c r="R80" s="287">
        <f>SUMIF(ZAŁ8a!$F$8:$AP$8,ZAŁ9!$F$7:$CE$7,ZAŁ8a!$F11:$AP11)+SUMIF(ZAŁ8a!$F$8:$AP$8,ZAŁ9!$F$7:$CE$7,ZAŁ8a!$F14:$AP14)</f>
        <v>0</v>
      </c>
      <c r="S80" s="287">
        <f>SUMIF(ZAŁ8a!$F$8:$AP$8,ZAŁ9!$F$7:$CE$7,ZAŁ8a!$F11:$AP11)+SUMIF(ZAŁ8a!$F$8:$AP$8,ZAŁ9!$F$7:$CE$7,ZAŁ8a!$F14:$AP14)</f>
        <v>0</v>
      </c>
      <c r="T80" s="287">
        <f>SUMIF(ZAŁ8a!$F$8:$AP$8,ZAŁ9!$F$7:$CE$7,ZAŁ8a!$F11:$AP11)+SUMIF(ZAŁ8a!$F$8:$AP$8,ZAŁ9!$F$7:$CE$7,ZAŁ8a!$F14:$AP14)</f>
        <v>0</v>
      </c>
      <c r="U80" s="287">
        <f>SUMIF(ZAŁ8a!$F$8:$AP$8,ZAŁ9!$F$7:$CE$7,ZAŁ8a!$F11:$AP11)+SUMIF(ZAŁ8a!$F$8:$AP$8,ZAŁ9!$F$7:$CE$7,ZAŁ8a!$F14:$AP14)</f>
        <v>0</v>
      </c>
      <c r="V80" s="287">
        <f>SUMIF(ZAŁ8a!$F$8:$AP$8,ZAŁ9!$F$7:$CE$7,ZAŁ8a!$F11:$AP11)+SUMIF(ZAŁ8a!$F$8:$AP$8,ZAŁ9!$F$7:$CE$7,ZAŁ8a!$F14:$AP14)</f>
        <v>0</v>
      </c>
      <c r="W80" s="287">
        <f>SUMIF(ZAŁ8a!$F$8:$AP$8,ZAŁ9!$F$7:$CE$7,ZAŁ8a!$F11:$AP11)+SUMIF(ZAŁ8a!$F$8:$AP$8,ZAŁ9!$F$7:$CE$7,ZAŁ8a!$F14:$AP14)</f>
        <v>0</v>
      </c>
      <c r="X80" s="287">
        <f>SUMIF(ZAŁ8a!$F$8:$AP$8,ZAŁ9!$F$7:$CE$7,ZAŁ8a!$F11:$AP11)+SUMIF(ZAŁ8a!$F$8:$AP$8,ZAŁ9!$F$7:$CE$7,ZAŁ8a!$F14:$AP14)</f>
        <v>0</v>
      </c>
      <c r="Y80" s="287">
        <f>SUMIF(ZAŁ8a!$F$8:$AP$8,ZAŁ9!$F$7:$CE$7,ZAŁ8a!$F11:$AP11)+SUMIF(ZAŁ8a!$F$8:$AP$8,ZAŁ9!$F$7:$CE$7,ZAŁ8a!$F14:$AP14)</f>
        <v>0</v>
      </c>
      <c r="Z80" s="287">
        <f>SUMIF(ZAŁ8a!$F$8:$AP$8,ZAŁ9!$F$7:$CE$7,ZAŁ8a!$F11:$AP11)+SUMIF(ZAŁ8a!$F$8:$AP$8,ZAŁ9!$F$7:$CE$7,ZAŁ8a!$F14:$AP14)</f>
        <v>0</v>
      </c>
      <c r="AA80" s="287">
        <f>SUMIF(ZAŁ8a!$F$8:$AP$8,ZAŁ9!$F$7:$CE$7,ZAŁ8a!$F11:$AP11)+SUMIF(ZAŁ8a!$F$8:$AP$8,ZAŁ9!$F$7:$CE$7,ZAŁ8a!$F14:$AP14)</f>
        <v>0</v>
      </c>
      <c r="AB80" s="287">
        <f>SUMIF(ZAŁ8a!$F$8:$AP$8,ZAŁ9!$F$7:$CE$7,ZAŁ8a!$F11:$AP11)+SUMIF(ZAŁ8a!$F$8:$AP$8,ZAŁ9!$F$7:$CE$7,ZAŁ8a!$F14:$AP14)</f>
        <v>0</v>
      </c>
      <c r="AC80" s="287">
        <f>SUMIF(ZAŁ8a!$F$8:$AP$8,ZAŁ9!$F$7:$CE$7,ZAŁ8a!$F11:$AP11)+SUMIF(ZAŁ8a!$F$8:$AP$8,ZAŁ9!$F$7:$CE$7,ZAŁ8a!$F14:$AP14)</f>
        <v>0</v>
      </c>
      <c r="AD80" s="287">
        <f>SUMIF(ZAŁ8a!$F$8:$AP$8,ZAŁ9!$F$7:$CE$7,ZAŁ8a!$F11:$AP11)+SUMIF(ZAŁ8a!$F$8:$AP$8,ZAŁ9!$F$7:$CE$7,ZAŁ8a!$F14:$AP14)</f>
        <v>0</v>
      </c>
      <c r="AE80" s="287">
        <f>SUMIF(ZAŁ8a!$F$8:$AP$8,ZAŁ9!$F$7:$CE$7,ZAŁ8a!$F11:$AP11)+SUMIF(ZAŁ8a!$F$8:$AP$8,ZAŁ9!$F$7:$CE$7,ZAŁ8a!$F14:$AP14)</f>
        <v>0</v>
      </c>
      <c r="AF80" s="287">
        <f>SUMIF(ZAŁ8a!$F$8:$AP$8,ZAŁ9!$F$7:$CE$7,ZAŁ8a!$F11:$AP11)+SUMIF(ZAŁ8a!$F$8:$AP$8,ZAŁ9!$F$7:$CE$7,ZAŁ8a!$F14:$AP14)</f>
        <v>0</v>
      </c>
      <c r="AG80" s="287">
        <f>SUMIF(ZAŁ8a!$F$8:$AP$8,ZAŁ9!$F$7:$CE$7,ZAŁ8a!$F11:$AP11)+SUMIF(ZAŁ8a!$F$8:$AP$8,ZAŁ9!$F$7:$CE$7,ZAŁ8a!$F14:$AP14)</f>
        <v>0</v>
      </c>
      <c r="AH80" s="287">
        <f>SUMIF(ZAŁ8a!$F$8:$AP$8,ZAŁ9!$F$7:$CE$7,ZAŁ8a!$F11:$AP11)+SUMIF(ZAŁ8a!$F$8:$AP$8,ZAŁ9!$F$7:$CE$7,ZAŁ8a!$F14:$AP14)</f>
        <v>0</v>
      </c>
      <c r="AI80" s="287">
        <f>SUMIF(ZAŁ8a!$F$8:$AP$8,ZAŁ9!$F$7:$CE$7,ZAŁ8a!$F11:$AP11)+SUMIF(ZAŁ8a!$F$8:$AP$8,ZAŁ9!$F$7:$CE$7,ZAŁ8a!$F14:$AP14)</f>
        <v>0</v>
      </c>
      <c r="AJ80" s="287">
        <f>SUMIF(ZAŁ8a!$F$8:$AP$8,ZAŁ9!$F$7:$CE$7,ZAŁ8a!$F11:$AP11)+SUMIF(ZAŁ8a!$F$8:$AP$8,ZAŁ9!$F$7:$CE$7,ZAŁ8a!$F14:$AP14)</f>
        <v>0</v>
      </c>
      <c r="AK80" s="287">
        <f>SUMIF(ZAŁ8a!$F$8:$AP$8,ZAŁ9!$F$7:$CE$7,ZAŁ8a!$F11:$AP11)+SUMIF(ZAŁ8a!$F$8:$AP$8,ZAŁ9!$F$7:$CE$7,ZAŁ8a!$F14:$AP14)</f>
        <v>0</v>
      </c>
      <c r="AL80" s="287">
        <f>SUMIF(ZAŁ8a!$F$8:$AP$8,ZAŁ9!$F$7:$CE$7,ZAŁ8a!$F11:$AP11)+SUMIF(ZAŁ8a!$F$8:$AP$8,ZAŁ9!$F$7:$CE$7,ZAŁ8a!$F14:$AP14)</f>
        <v>0</v>
      </c>
      <c r="AM80" s="287">
        <f>SUMIF(ZAŁ8a!$F$8:$AP$8,ZAŁ9!$F$7:$CE$7,ZAŁ8a!$F11:$AP11)+SUMIF(ZAŁ8a!$F$8:$AP$8,ZAŁ9!$F$7:$CE$7,ZAŁ8a!$F14:$AP14)</f>
        <v>0</v>
      </c>
      <c r="AN80" s="287">
        <f>SUMIF(ZAŁ8a!$F$8:$AP$8,ZAŁ9!$F$7:$CE$7,ZAŁ8a!$F11:$AP11)+SUMIF(ZAŁ8a!$F$8:$AP$8,ZAŁ9!$F$7:$CE$7,ZAŁ8a!$F14:$AP14)</f>
        <v>0</v>
      </c>
      <c r="AO80" s="287">
        <f>SUMIF(ZAŁ8a!$F$8:$AP$8,ZAŁ9!$F$7:$CE$7,ZAŁ8a!$F11:$AP11)+SUMIF(ZAŁ8a!$F$8:$AP$8,ZAŁ9!$F$7:$CE$7,ZAŁ8a!$F14:$AP14)</f>
        <v>0</v>
      </c>
      <c r="AP80" s="287">
        <f>SUMIF(ZAŁ8a!$F$8:$AP$8,ZAŁ9!$F$7:$CE$7,ZAŁ8a!$F11:$AP11)+SUMIF(ZAŁ8a!$F$8:$AP$8,ZAŁ9!$F$7:$CE$7,ZAŁ8a!$F14:$AP14)</f>
        <v>0</v>
      </c>
      <c r="AQ80" s="287">
        <f>SUMIF(ZAŁ8a!$F$8:$AP$8,ZAŁ9!$F$7:$CE$7,ZAŁ8a!$F11:$AP11)+SUMIF(ZAŁ8a!$F$8:$AP$8,ZAŁ9!$F$7:$CE$7,ZAŁ8a!$F14:$AP14)</f>
        <v>0</v>
      </c>
      <c r="AR80" s="287">
        <f>SUMIF(ZAŁ8a!$F$8:$AP$8,ZAŁ9!$F$7:$CE$7,ZAŁ8a!$F11:$AP11)+SUMIF(ZAŁ8a!$F$8:$AP$8,ZAŁ9!$F$7:$CE$7,ZAŁ8a!$F14:$AP14)</f>
        <v>0</v>
      </c>
      <c r="AS80" s="287">
        <f>SUMIF(ZAŁ8a!$F$8:$AP$8,ZAŁ9!$F$7:$CE$7,ZAŁ8a!$F11:$AP11)+SUMIF(ZAŁ8a!$F$8:$AP$8,ZAŁ9!$F$7:$CE$7,ZAŁ8a!$F14:$AP14)</f>
        <v>0</v>
      </c>
      <c r="AT80" s="287">
        <f>SUMIF(ZAŁ8a!$F$8:$AP$8,ZAŁ9!$F$7:$CE$7,ZAŁ8a!$F11:$AP11)+SUMIF(ZAŁ8a!$F$8:$AP$8,ZAŁ9!$F$7:$CE$7,ZAŁ8a!$F14:$AP14)</f>
        <v>0</v>
      </c>
      <c r="AU80" s="287">
        <f>SUMIF(ZAŁ8a!$F$8:$AP$8,ZAŁ9!$F$7:$CE$7,ZAŁ8a!$F11:$AP11)+SUMIF(ZAŁ8a!$F$8:$AP$8,ZAŁ9!$F$7:$CE$7,ZAŁ8a!$F14:$AP14)</f>
        <v>0</v>
      </c>
      <c r="AV80" s="287">
        <f>SUMIF(ZAŁ8a!$F$8:$AP$8,ZAŁ9!$F$7:$CE$7,ZAŁ8a!$F11:$AP11)+SUMIF(ZAŁ8a!$F$8:$AP$8,ZAŁ9!$F$7:$CE$7,ZAŁ8a!$F14:$AP14)</f>
        <v>0</v>
      </c>
      <c r="AW80" s="287">
        <f>SUMIF(ZAŁ8a!$F$8:$AP$8,ZAŁ9!$F$7:$CE$7,ZAŁ8a!$F11:$AP11)+SUMIF(ZAŁ8a!$F$8:$AP$8,ZAŁ9!$F$7:$CE$7,ZAŁ8a!$F14:$AP14)</f>
        <v>0</v>
      </c>
      <c r="AX80" s="287">
        <f>SUMIF(ZAŁ8a!$F$8:$AP$8,ZAŁ9!$F$7:$CE$7,ZAŁ8a!$F11:$AP11)+SUMIF(ZAŁ8a!$F$8:$AP$8,ZAŁ9!$F$7:$CE$7,ZAŁ8a!$F14:$AP14)</f>
        <v>0</v>
      </c>
      <c r="AY80" s="287">
        <f>SUMIF(ZAŁ8a!$F$8:$AP$8,ZAŁ9!$F$7:$CE$7,ZAŁ8a!$F11:$AP11)+SUMIF(ZAŁ8a!$F$8:$AP$8,ZAŁ9!$F$7:$CE$7,ZAŁ8a!$F14:$AP14)</f>
        <v>0</v>
      </c>
      <c r="AZ80" s="287">
        <f>SUMIF(ZAŁ8a!$F$8:$AP$8,ZAŁ9!$F$7:$CE$7,ZAŁ8a!$F11:$AP11)+SUMIF(ZAŁ8a!$F$8:$AP$8,ZAŁ9!$F$7:$CE$7,ZAŁ8a!$F14:$AP14)</f>
        <v>0</v>
      </c>
      <c r="BA80" s="287">
        <f>SUMIF(ZAŁ8a!$F$8:$AP$8,ZAŁ9!$F$7:$CE$7,ZAŁ8a!$F11:$AP11)+SUMIF(ZAŁ8a!$F$8:$AP$8,ZAŁ9!$F$7:$CE$7,ZAŁ8a!$F14:$AP14)</f>
        <v>0</v>
      </c>
      <c r="BB80" s="287">
        <f>SUMIF(ZAŁ8a!$F$8:$AP$8,ZAŁ9!$F$7:$CE$7,ZAŁ8a!$F11:$AP11)+SUMIF(ZAŁ8a!$F$8:$AP$8,ZAŁ9!$F$7:$CE$7,ZAŁ8a!$F14:$AP14)</f>
        <v>0</v>
      </c>
      <c r="BC80" s="287">
        <f>SUMIF(ZAŁ8a!$F$8:$AP$8,ZAŁ9!$F$7:$CE$7,ZAŁ8a!$F11:$AP11)+SUMIF(ZAŁ8a!$F$8:$AP$8,ZAŁ9!$F$7:$CE$7,ZAŁ8a!$F14:$AP14)</f>
        <v>0</v>
      </c>
      <c r="BD80" s="287">
        <f>SUMIF(ZAŁ8a!$F$8:$AP$8,ZAŁ9!$F$7:$CE$7,ZAŁ8a!$F11:$AP11)+SUMIF(ZAŁ8a!$F$8:$AP$8,ZAŁ9!$F$7:$CE$7,ZAŁ8a!$F14:$AP14)</f>
        <v>0</v>
      </c>
      <c r="BE80" s="287">
        <f>SUMIF(ZAŁ8a!$F$8:$AP$8,ZAŁ9!$F$7:$CE$7,ZAŁ8a!$F11:$AP11)+SUMIF(ZAŁ8a!$F$8:$AP$8,ZAŁ9!$F$7:$CE$7,ZAŁ8a!$F14:$AP14)</f>
        <v>0</v>
      </c>
      <c r="BF80" s="287">
        <f>SUMIF(ZAŁ8a!$F$8:$AP$8,ZAŁ9!$F$7:$CE$7,ZAŁ8a!$F11:$AP11)+SUMIF(ZAŁ8a!$F$8:$AP$8,ZAŁ9!$F$7:$CE$7,ZAŁ8a!$F14:$AP14)</f>
        <v>0</v>
      </c>
      <c r="BG80" s="287">
        <f>SUMIF(ZAŁ8a!$F$8:$AP$8,ZAŁ9!$F$7:$CE$7,ZAŁ8a!$F11:$AP11)+SUMIF(ZAŁ8a!$F$8:$AP$8,ZAŁ9!$F$7:$CE$7,ZAŁ8a!$F14:$AP14)</f>
        <v>0</v>
      </c>
      <c r="BH80" s="287">
        <f>SUMIF(ZAŁ8a!$F$8:$AP$8,ZAŁ9!$F$7:$CE$7,ZAŁ8a!$F11:$AP11)+SUMIF(ZAŁ8a!$F$8:$AP$8,ZAŁ9!$F$7:$CE$7,ZAŁ8a!$F14:$AP14)</f>
        <v>0</v>
      </c>
      <c r="BI80" s="287">
        <f>SUMIF(ZAŁ8a!$F$8:$AP$8,ZAŁ9!$F$7:$CE$7,ZAŁ8a!$F11:$AP11)+SUMIF(ZAŁ8a!$F$8:$AP$8,ZAŁ9!$F$7:$CE$7,ZAŁ8a!$F14:$AP14)</f>
        <v>0</v>
      </c>
      <c r="BJ80" s="287">
        <f>SUMIF(ZAŁ8a!$F$8:$AP$8,ZAŁ9!$F$7:$CE$7,ZAŁ8a!$F11:$AP11)+SUMIF(ZAŁ8a!$F$8:$AP$8,ZAŁ9!$F$7:$CE$7,ZAŁ8a!$F14:$AP14)</f>
        <v>0</v>
      </c>
      <c r="BK80" s="287">
        <f>SUMIF(ZAŁ8a!$F$8:$AP$8,ZAŁ9!$F$7:$CE$7,ZAŁ8a!$F11:$AP11)+SUMIF(ZAŁ8a!$F$8:$AP$8,ZAŁ9!$F$7:$CE$7,ZAŁ8a!$F14:$AP14)</f>
        <v>0</v>
      </c>
      <c r="BL80" s="287">
        <f>SUMIF(ZAŁ8a!$F$8:$AP$8,ZAŁ9!$F$7:$CE$7,ZAŁ8a!$F11:$AP11)+SUMIF(ZAŁ8a!$F$8:$AP$8,ZAŁ9!$F$7:$CE$7,ZAŁ8a!$F14:$AP14)</f>
        <v>0</v>
      </c>
      <c r="BM80" s="287">
        <f>SUMIF(ZAŁ8a!$F$8:$AP$8,ZAŁ9!$F$7:$CE$7,ZAŁ8a!$F11:$AP11)+SUMIF(ZAŁ8a!$F$8:$AP$8,ZAŁ9!$F$7:$CE$7,ZAŁ8a!$F14:$AP14)</f>
        <v>0</v>
      </c>
      <c r="BN80" s="287">
        <f>SUMIF(ZAŁ8a!$F$8:$AP$8,ZAŁ9!$F$7:$CE$7,ZAŁ8a!$F11:$AP11)+SUMIF(ZAŁ8a!$F$8:$AP$8,ZAŁ9!$F$7:$CE$7,ZAŁ8a!$F14:$AP14)</f>
        <v>0</v>
      </c>
      <c r="BO80" s="287">
        <f>SUMIF(ZAŁ8a!$F$8:$AP$8,ZAŁ9!$F$7:$CE$7,ZAŁ8a!$F11:$AP11)+SUMIF(ZAŁ8a!$F$8:$AP$8,ZAŁ9!$F$7:$CE$7,ZAŁ8a!$F14:$AP14)</f>
        <v>0</v>
      </c>
      <c r="BP80" s="287">
        <f>SUMIF(ZAŁ8a!$F$8:$AP$8,ZAŁ9!$F$7:$CE$7,ZAŁ8a!$F11:$AP11)+SUMIF(ZAŁ8a!$F$8:$AP$8,ZAŁ9!$F$7:$CE$7,ZAŁ8a!$F14:$AP14)</f>
        <v>0</v>
      </c>
      <c r="BQ80" s="287">
        <f>SUMIF(ZAŁ8a!$F$8:$AP$8,ZAŁ9!$F$7:$CE$7,ZAŁ8a!$F11:$AP11)+SUMIF(ZAŁ8a!$F$8:$AP$8,ZAŁ9!$F$7:$CE$7,ZAŁ8a!$F14:$AP14)</f>
        <v>0</v>
      </c>
      <c r="BR80" s="287">
        <f>SUMIF(ZAŁ8a!$F$8:$AP$8,ZAŁ9!$F$7:$CE$7,ZAŁ8a!$F11:$AP11)+SUMIF(ZAŁ8a!$F$8:$AP$8,ZAŁ9!$F$7:$CE$7,ZAŁ8a!$F14:$AP14)</f>
        <v>0</v>
      </c>
      <c r="BS80" s="287">
        <f>SUMIF(ZAŁ8a!$F$8:$AP$8,ZAŁ9!$F$7:$CE$7,ZAŁ8a!$F11:$AP11)+SUMIF(ZAŁ8a!$F$8:$AP$8,ZAŁ9!$F$7:$CE$7,ZAŁ8a!$F14:$AP14)</f>
        <v>0</v>
      </c>
      <c r="BT80" s="731">
        <f>SUMIF(ZAŁ8a!$F$8:$AP$8,ZAŁ9!$F$7:$CE$7,ZAŁ8a!$F11:$AP11)+SUMIF(ZAŁ8a!$F$8:$AP$8,ZAŁ9!$F$7:$CE$7,ZAŁ8a!$F14:$AP14)</f>
        <v>0</v>
      </c>
      <c r="BU80" s="287">
        <f>SUMIF(ZAŁ8a!$F$8:$AP$8,ZAŁ9!$F$7:$CE$7,ZAŁ8a!$F11:$AP11)+SUMIF(ZAŁ8a!$F$8:$AP$8,ZAŁ9!$F$7:$CE$7,ZAŁ8a!$F14:$AP14)</f>
        <v>0</v>
      </c>
      <c r="BV80" s="287">
        <f>SUMIF(ZAŁ8a!$F$8:$AP$8,ZAŁ9!$F$7:$CE$7,ZAŁ8a!$F11:$AP11)+SUMIF(ZAŁ8a!$F$8:$AP$8,ZAŁ9!$F$7:$CE$7,ZAŁ8a!$F14:$AP14)</f>
        <v>0</v>
      </c>
      <c r="BW80" s="287">
        <f>SUMIF(ZAŁ8a!$F$8:$AP$8,ZAŁ9!$F$7:$CE$7,ZAŁ8a!$F11:$AP11)+SUMIF(ZAŁ8a!$F$8:$AP$8,ZAŁ9!$F$7:$CE$7,ZAŁ8a!$F14:$AP14)</f>
        <v>0</v>
      </c>
      <c r="BX80" s="287">
        <f>SUMIF(ZAŁ8a!$F$8:$AP$8,ZAŁ9!$F$7:$CE$7,ZAŁ8a!$F11:$AP11)+SUMIF(ZAŁ8a!$F$8:$AP$8,ZAŁ9!$F$7:$CE$7,ZAŁ8a!$F14:$AP14)</f>
        <v>0</v>
      </c>
      <c r="BY80" s="287">
        <f>SUMIF(ZAŁ8a!$F$8:$AP$8,ZAŁ9!$F$7:$CE$7,ZAŁ8a!$F11:$AP11)+SUMIF(ZAŁ8a!$F$8:$AP$8,ZAŁ9!$F$7:$CE$7,ZAŁ8a!$F14:$AP14)</f>
        <v>0</v>
      </c>
      <c r="BZ80" s="287">
        <f>SUMIF(ZAŁ8a!$F$8:$AP$8,ZAŁ9!$F$7:$CE$7,ZAŁ8a!$F11:$AP11)+SUMIF(ZAŁ8a!$F$8:$AP$8,ZAŁ9!$F$7:$CE$7,ZAŁ8a!$F14:$AP14)</f>
        <v>0</v>
      </c>
      <c r="CA80" s="287">
        <f>SUMIF(ZAŁ8a!$F$8:$AP$8,ZAŁ9!$F$7:$CE$7,ZAŁ8a!$F11:$AP11)+SUMIF(ZAŁ8a!$F$8:$AP$8,ZAŁ9!$F$7:$CE$7,ZAŁ8a!$F14:$AP14)</f>
        <v>0</v>
      </c>
      <c r="CB80" s="287">
        <f>SUMIF(ZAŁ8a!$F$8:$AP$8,ZAŁ9!$F$7:$CE$7,ZAŁ8a!$F11:$AP11)+SUMIF(ZAŁ8a!$F$8:$AP$8,ZAŁ9!$F$7:$CE$7,ZAŁ8a!$F14:$AP14)</f>
        <v>0</v>
      </c>
      <c r="CC80" s="287">
        <f>SUMIF(ZAŁ8a!$F$8:$AP$8,ZAŁ9!$F$7:$CE$7,ZAŁ8a!$F11:$AP11)+SUMIF(ZAŁ8a!$F$8:$AP$8,ZAŁ9!$F$7:$CE$7,ZAŁ8a!$F14:$AP14)</f>
        <v>0</v>
      </c>
      <c r="CD80" s="287">
        <f>SUMIF(ZAŁ8a!$F$8:$AP$8,ZAŁ9!$F$7:$CE$7,ZAŁ8a!$F11:$AP11)+SUMIF(ZAŁ8a!$F$8:$AP$8,ZAŁ9!$F$7:$CE$7,ZAŁ8a!$F14:$AP14)</f>
        <v>0</v>
      </c>
      <c r="CE80" s="287">
        <f>SUMIF(ZAŁ8a!$F$8:$AP$8,ZAŁ9!$F$7:$CE$7,ZAŁ8a!$F11:$AP11)+SUMIF(ZAŁ8a!$F$8:$AP$8,ZAŁ9!$F$7:$CE$7,ZAŁ8a!$F14:$AP14)</f>
        <v>0</v>
      </c>
    </row>
    <row r="81" spans="2:83" ht="18" x14ac:dyDescent="0.25">
      <c r="B81" s="730" t="s">
        <v>83</v>
      </c>
      <c r="C81" s="502" t="s">
        <v>626</v>
      </c>
      <c r="D81" s="427">
        <f t="shared" si="131"/>
        <v>0</v>
      </c>
      <c r="E81" s="258"/>
      <c r="F81" s="287">
        <f t="shared" ref="F81:AK81" si="132">IF(F8="eksploatacja",$D80/25,0)</f>
        <v>0</v>
      </c>
      <c r="G81" s="287">
        <f t="shared" si="132"/>
        <v>0</v>
      </c>
      <c r="H81" s="287">
        <f t="shared" si="132"/>
        <v>0</v>
      </c>
      <c r="I81" s="287">
        <f t="shared" si="132"/>
        <v>0</v>
      </c>
      <c r="J81" s="287">
        <f t="shared" si="132"/>
        <v>0</v>
      </c>
      <c r="K81" s="287">
        <f t="shared" si="132"/>
        <v>0</v>
      </c>
      <c r="L81" s="287">
        <f t="shared" si="132"/>
        <v>0</v>
      </c>
      <c r="M81" s="287">
        <f t="shared" si="132"/>
        <v>0</v>
      </c>
      <c r="N81" s="287">
        <f t="shared" si="132"/>
        <v>0</v>
      </c>
      <c r="O81" s="287">
        <f t="shared" si="132"/>
        <v>0</v>
      </c>
      <c r="P81" s="287">
        <f t="shared" si="132"/>
        <v>0</v>
      </c>
      <c r="Q81" s="287">
        <f t="shared" si="132"/>
        <v>0</v>
      </c>
      <c r="R81" s="287">
        <f t="shared" si="132"/>
        <v>0</v>
      </c>
      <c r="S81" s="287">
        <f t="shared" si="132"/>
        <v>0</v>
      </c>
      <c r="T81" s="287">
        <f t="shared" si="132"/>
        <v>0</v>
      </c>
      <c r="U81" s="287">
        <f t="shared" si="132"/>
        <v>0</v>
      </c>
      <c r="V81" s="287">
        <f t="shared" si="132"/>
        <v>0</v>
      </c>
      <c r="W81" s="287">
        <f t="shared" si="132"/>
        <v>0</v>
      </c>
      <c r="X81" s="287">
        <f t="shared" si="132"/>
        <v>0</v>
      </c>
      <c r="Y81" s="287">
        <f t="shared" si="132"/>
        <v>0</v>
      </c>
      <c r="Z81" s="287">
        <f t="shared" si="132"/>
        <v>0</v>
      </c>
      <c r="AA81" s="287">
        <f t="shared" si="132"/>
        <v>0</v>
      </c>
      <c r="AB81" s="287">
        <f t="shared" si="132"/>
        <v>0</v>
      </c>
      <c r="AC81" s="287">
        <f t="shared" si="132"/>
        <v>0</v>
      </c>
      <c r="AD81" s="287">
        <f t="shared" si="132"/>
        <v>0</v>
      </c>
      <c r="AE81" s="287">
        <f t="shared" si="132"/>
        <v>0</v>
      </c>
      <c r="AF81" s="287">
        <f t="shared" si="132"/>
        <v>0</v>
      </c>
      <c r="AG81" s="287">
        <f t="shared" si="132"/>
        <v>0</v>
      </c>
      <c r="AH81" s="287">
        <f t="shared" si="132"/>
        <v>0</v>
      </c>
      <c r="AI81" s="287">
        <f t="shared" si="132"/>
        <v>0</v>
      </c>
      <c r="AJ81" s="287">
        <f t="shared" si="132"/>
        <v>0</v>
      </c>
      <c r="AK81" s="287">
        <f t="shared" si="132"/>
        <v>0</v>
      </c>
      <c r="AL81" s="287">
        <f t="shared" ref="AL81:BQ81" si="133">IF(AL8="eksploatacja",$D80/25,0)</f>
        <v>0</v>
      </c>
      <c r="AM81" s="287">
        <f t="shared" si="133"/>
        <v>0</v>
      </c>
      <c r="AN81" s="287">
        <f t="shared" si="133"/>
        <v>0</v>
      </c>
      <c r="AO81" s="287">
        <f t="shared" si="133"/>
        <v>0</v>
      </c>
      <c r="AP81" s="287">
        <f t="shared" si="133"/>
        <v>0</v>
      </c>
      <c r="AQ81" s="287">
        <f t="shared" si="133"/>
        <v>0</v>
      </c>
      <c r="AR81" s="287">
        <f t="shared" si="133"/>
        <v>0</v>
      </c>
      <c r="AS81" s="287">
        <f t="shared" si="133"/>
        <v>0</v>
      </c>
      <c r="AT81" s="287">
        <f t="shared" si="133"/>
        <v>0</v>
      </c>
      <c r="AU81" s="287">
        <f t="shared" si="133"/>
        <v>0</v>
      </c>
      <c r="AV81" s="287">
        <f t="shared" si="133"/>
        <v>0</v>
      </c>
      <c r="AW81" s="287">
        <f t="shared" si="133"/>
        <v>0</v>
      </c>
      <c r="AX81" s="287">
        <f t="shared" si="133"/>
        <v>0</v>
      </c>
      <c r="AY81" s="287">
        <f t="shared" si="133"/>
        <v>0</v>
      </c>
      <c r="AZ81" s="287">
        <f t="shared" si="133"/>
        <v>0</v>
      </c>
      <c r="BA81" s="287">
        <f t="shared" si="133"/>
        <v>0</v>
      </c>
      <c r="BB81" s="287">
        <f t="shared" si="133"/>
        <v>0</v>
      </c>
      <c r="BC81" s="287">
        <f t="shared" si="133"/>
        <v>0</v>
      </c>
      <c r="BD81" s="287">
        <f t="shared" si="133"/>
        <v>0</v>
      </c>
      <c r="BE81" s="287">
        <f t="shared" si="133"/>
        <v>0</v>
      </c>
      <c r="BF81" s="287">
        <f t="shared" si="133"/>
        <v>0</v>
      </c>
      <c r="BG81" s="287">
        <f t="shared" si="133"/>
        <v>0</v>
      </c>
      <c r="BH81" s="287">
        <f t="shared" si="133"/>
        <v>0</v>
      </c>
      <c r="BI81" s="287">
        <f t="shared" si="133"/>
        <v>0</v>
      </c>
      <c r="BJ81" s="287">
        <f t="shared" si="133"/>
        <v>0</v>
      </c>
      <c r="BK81" s="287">
        <f t="shared" si="133"/>
        <v>0</v>
      </c>
      <c r="BL81" s="287">
        <f t="shared" si="133"/>
        <v>0</v>
      </c>
      <c r="BM81" s="287">
        <f t="shared" si="133"/>
        <v>0</v>
      </c>
      <c r="BN81" s="287">
        <f t="shared" si="133"/>
        <v>0</v>
      </c>
      <c r="BO81" s="287">
        <f t="shared" si="133"/>
        <v>0</v>
      </c>
      <c r="BP81" s="287">
        <f t="shared" si="133"/>
        <v>0</v>
      </c>
      <c r="BQ81" s="287">
        <f t="shared" si="133"/>
        <v>0</v>
      </c>
      <c r="BR81" s="287">
        <f t="shared" ref="BR81:CE81" si="134">IF(BR8="eksploatacja",$D80/25,0)</f>
        <v>0</v>
      </c>
      <c r="BS81" s="287">
        <f t="shared" si="134"/>
        <v>0</v>
      </c>
      <c r="BT81" s="731">
        <f t="shared" si="134"/>
        <v>0</v>
      </c>
      <c r="BU81" s="287">
        <f t="shared" si="134"/>
        <v>0</v>
      </c>
      <c r="BV81" s="287">
        <f t="shared" si="134"/>
        <v>0</v>
      </c>
      <c r="BW81" s="287">
        <f t="shared" si="134"/>
        <v>0</v>
      </c>
      <c r="BX81" s="287">
        <f t="shared" si="134"/>
        <v>0</v>
      </c>
      <c r="BY81" s="287">
        <f t="shared" si="134"/>
        <v>0</v>
      </c>
      <c r="BZ81" s="287">
        <f t="shared" si="134"/>
        <v>0</v>
      </c>
      <c r="CA81" s="287">
        <f t="shared" si="134"/>
        <v>0</v>
      </c>
      <c r="CB81" s="287">
        <f t="shared" si="134"/>
        <v>0</v>
      </c>
      <c r="CC81" s="287">
        <f t="shared" si="134"/>
        <v>0</v>
      </c>
      <c r="CD81" s="287">
        <f t="shared" si="134"/>
        <v>0</v>
      </c>
      <c r="CE81" s="287">
        <f t="shared" si="134"/>
        <v>0</v>
      </c>
    </row>
    <row r="82" spans="2:83" x14ac:dyDescent="0.25">
      <c r="B82" s="730" t="s">
        <v>84</v>
      </c>
      <c r="C82" s="268" t="s">
        <v>260</v>
      </c>
      <c r="D82" s="427">
        <f t="shared" si="131"/>
        <v>0</v>
      </c>
      <c r="E82" s="258"/>
      <c r="F82" s="287">
        <f>SUMIF(ZAŁ8a!$F$8:$AP$8,ZAŁ9!$F$7:$CE$7,ZAŁ8a!$F12:$AP12)+SUMIF(ZAŁ8a!$F$8:$AP$8,ZAŁ9!$F$7:$CE$7,ZAŁ8a!$F15:$AP15)</f>
        <v>0</v>
      </c>
      <c r="G82" s="287">
        <f>SUMIF(ZAŁ8a!$F$8:$AP$8,ZAŁ9!$F$7:$CE$7,ZAŁ8a!$F12:$AP12)+SUMIF(ZAŁ8a!$F$8:$AP$8,ZAŁ9!$F$7:$CE$7,ZAŁ8a!$F15:$AP15)</f>
        <v>0</v>
      </c>
      <c r="H82" s="287">
        <f>SUMIF(ZAŁ8a!$F$8:$AP$8,ZAŁ9!$F$7:$CE$7,ZAŁ8a!$F12:$AP12)+SUMIF(ZAŁ8a!$F$8:$AP$8,ZAŁ9!$F$7:$CE$7,ZAŁ8a!$F15:$AP15)</f>
        <v>0</v>
      </c>
      <c r="I82" s="287">
        <f>SUMIF(ZAŁ8a!$F$8:$AP$8,ZAŁ9!$F$7:$CE$7,ZAŁ8a!$F12:$AP12)+SUMIF(ZAŁ8a!$F$8:$AP$8,ZAŁ9!$F$7:$CE$7,ZAŁ8a!$F15:$AP15)</f>
        <v>0</v>
      </c>
      <c r="J82" s="287">
        <f>SUMIF(ZAŁ8a!$F$8:$AP$8,ZAŁ9!$F$7:$CE$7,ZAŁ8a!$F12:$AP12)+SUMIF(ZAŁ8a!$F$8:$AP$8,ZAŁ9!$F$7:$CE$7,ZAŁ8a!$F15:$AP15)</f>
        <v>0</v>
      </c>
      <c r="K82" s="287">
        <f>SUMIF(ZAŁ8a!$F$8:$AP$8,ZAŁ9!$F$7:$CE$7,ZAŁ8a!$F12:$AP12)+SUMIF(ZAŁ8a!$F$8:$AP$8,ZAŁ9!$F$7:$CE$7,ZAŁ8a!$F15:$AP15)</f>
        <v>0</v>
      </c>
      <c r="L82" s="287">
        <f>SUMIF(ZAŁ8a!$F$8:$AP$8,ZAŁ9!$F$7:$CE$7,ZAŁ8a!$F12:$AP12)+SUMIF(ZAŁ8a!$F$8:$AP$8,ZAŁ9!$F$7:$CE$7,ZAŁ8a!$F15:$AP15)</f>
        <v>0</v>
      </c>
      <c r="M82" s="287">
        <f>SUMIF(ZAŁ8a!$F$8:$AP$8,ZAŁ9!$F$7:$CE$7,ZAŁ8a!$F12:$AP12)+SUMIF(ZAŁ8a!$F$8:$AP$8,ZAŁ9!$F$7:$CE$7,ZAŁ8a!$F15:$AP15)</f>
        <v>0</v>
      </c>
      <c r="N82" s="287">
        <f>SUMIF(ZAŁ8a!$F$8:$AP$8,ZAŁ9!$F$7:$CE$7,ZAŁ8a!$F12:$AP12)+SUMIF(ZAŁ8a!$F$8:$AP$8,ZAŁ9!$F$7:$CE$7,ZAŁ8a!$F15:$AP15)</f>
        <v>0</v>
      </c>
      <c r="O82" s="287">
        <f>SUMIF(ZAŁ8a!$F$8:$AP$8,ZAŁ9!$F$7:$CE$7,ZAŁ8a!$F12:$AP12)+SUMIF(ZAŁ8a!$F$8:$AP$8,ZAŁ9!$F$7:$CE$7,ZAŁ8a!$F15:$AP15)</f>
        <v>0</v>
      </c>
      <c r="P82" s="287">
        <f>SUMIF(ZAŁ8a!$F$8:$AP$8,ZAŁ9!$F$7:$CE$7,ZAŁ8a!$F12:$AP12)+SUMIF(ZAŁ8a!$F$8:$AP$8,ZAŁ9!$F$7:$CE$7,ZAŁ8a!$F15:$AP15)</f>
        <v>0</v>
      </c>
      <c r="Q82" s="287">
        <f>SUMIF(ZAŁ8a!$F$8:$AP$8,ZAŁ9!$F$7:$CE$7,ZAŁ8a!$F12:$AP12)+SUMIF(ZAŁ8a!$F$8:$AP$8,ZAŁ9!$F$7:$CE$7,ZAŁ8a!$F15:$AP15)</f>
        <v>0</v>
      </c>
      <c r="R82" s="287">
        <f>SUMIF(ZAŁ8a!$F$8:$AP$8,ZAŁ9!$F$7:$CE$7,ZAŁ8a!$F12:$AP12)+SUMIF(ZAŁ8a!$F$8:$AP$8,ZAŁ9!$F$7:$CE$7,ZAŁ8a!$F15:$AP15)</f>
        <v>0</v>
      </c>
      <c r="S82" s="287">
        <f>SUMIF(ZAŁ8a!$F$8:$AP$8,ZAŁ9!$F$7:$CE$7,ZAŁ8a!$F12:$AP12)+SUMIF(ZAŁ8a!$F$8:$AP$8,ZAŁ9!$F$7:$CE$7,ZAŁ8a!$F15:$AP15)</f>
        <v>0</v>
      </c>
      <c r="T82" s="287">
        <f>SUMIF(ZAŁ8a!$F$8:$AP$8,ZAŁ9!$F$7:$CE$7,ZAŁ8a!$F12:$AP12)+SUMIF(ZAŁ8a!$F$8:$AP$8,ZAŁ9!$F$7:$CE$7,ZAŁ8a!$F15:$AP15)</f>
        <v>0</v>
      </c>
      <c r="U82" s="287">
        <f>SUMIF(ZAŁ8a!$F$8:$AP$8,ZAŁ9!$F$7:$CE$7,ZAŁ8a!$F12:$AP12)+SUMIF(ZAŁ8a!$F$8:$AP$8,ZAŁ9!$F$7:$CE$7,ZAŁ8a!$F15:$AP15)</f>
        <v>0</v>
      </c>
      <c r="V82" s="287">
        <f>SUMIF(ZAŁ8a!$F$8:$AP$8,ZAŁ9!$F$7:$CE$7,ZAŁ8a!$F12:$AP12)+SUMIF(ZAŁ8a!$F$8:$AP$8,ZAŁ9!$F$7:$CE$7,ZAŁ8a!$F15:$AP15)</f>
        <v>0</v>
      </c>
      <c r="W82" s="287">
        <f>SUMIF(ZAŁ8a!$F$8:$AP$8,ZAŁ9!$F$7:$CE$7,ZAŁ8a!$F12:$AP12)+SUMIF(ZAŁ8a!$F$8:$AP$8,ZAŁ9!$F$7:$CE$7,ZAŁ8a!$F15:$AP15)</f>
        <v>0</v>
      </c>
      <c r="X82" s="287">
        <f>SUMIF(ZAŁ8a!$F$8:$AP$8,ZAŁ9!$F$7:$CE$7,ZAŁ8a!$F12:$AP12)+SUMIF(ZAŁ8a!$F$8:$AP$8,ZAŁ9!$F$7:$CE$7,ZAŁ8a!$F15:$AP15)</f>
        <v>0</v>
      </c>
      <c r="Y82" s="287">
        <f>SUMIF(ZAŁ8a!$F$8:$AP$8,ZAŁ9!$F$7:$CE$7,ZAŁ8a!$F12:$AP12)+SUMIF(ZAŁ8a!$F$8:$AP$8,ZAŁ9!$F$7:$CE$7,ZAŁ8a!$F15:$AP15)</f>
        <v>0</v>
      </c>
      <c r="Z82" s="287">
        <f>SUMIF(ZAŁ8a!$F$8:$AP$8,ZAŁ9!$F$7:$CE$7,ZAŁ8a!$F12:$AP12)+SUMIF(ZAŁ8a!$F$8:$AP$8,ZAŁ9!$F$7:$CE$7,ZAŁ8a!$F15:$AP15)</f>
        <v>0</v>
      </c>
      <c r="AA82" s="287">
        <f>SUMIF(ZAŁ8a!$F$8:$AP$8,ZAŁ9!$F$7:$CE$7,ZAŁ8a!$F12:$AP12)+SUMIF(ZAŁ8a!$F$8:$AP$8,ZAŁ9!$F$7:$CE$7,ZAŁ8a!$F15:$AP15)</f>
        <v>0</v>
      </c>
      <c r="AB82" s="287">
        <f>SUMIF(ZAŁ8a!$F$8:$AP$8,ZAŁ9!$F$7:$CE$7,ZAŁ8a!$F12:$AP12)+SUMIF(ZAŁ8a!$F$8:$AP$8,ZAŁ9!$F$7:$CE$7,ZAŁ8a!$F15:$AP15)</f>
        <v>0</v>
      </c>
      <c r="AC82" s="287">
        <f>SUMIF(ZAŁ8a!$F$8:$AP$8,ZAŁ9!$F$7:$CE$7,ZAŁ8a!$F12:$AP12)+SUMIF(ZAŁ8a!$F$8:$AP$8,ZAŁ9!$F$7:$CE$7,ZAŁ8a!$F15:$AP15)</f>
        <v>0</v>
      </c>
      <c r="AD82" s="287">
        <f>SUMIF(ZAŁ8a!$F$8:$AP$8,ZAŁ9!$F$7:$CE$7,ZAŁ8a!$F12:$AP12)+SUMIF(ZAŁ8a!$F$8:$AP$8,ZAŁ9!$F$7:$CE$7,ZAŁ8a!$F15:$AP15)</f>
        <v>0</v>
      </c>
      <c r="AE82" s="287">
        <f>SUMIF(ZAŁ8a!$F$8:$AP$8,ZAŁ9!$F$7:$CE$7,ZAŁ8a!$F12:$AP12)+SUMIF(ZAŁ8a!$F$8:$AP$8,ZAŁ9!$F$7:$CE$7,ZAŁ8a!$F15:$AP15)</f>
        <v>0</v>
      </c>
      <c r="AF82" s="287">
        <f>SUMIF(ZAŁ8a!$F$8:$AP$8,ZAŁ9!$F$7:$CE$7,ZAŁ8a!$F12:$AP12)+SUMIF(ZAŁ8a!$F$8:$AP$8,ZAŁ9!$F$7:$CE$7,ZAŁ8a!$F15:$AP15)</f>
        <v>0</v>
      </c>
      <c r="AG82" s="287">
        <f>SUMIF(ZAŁ8a!$F$8:$AP$8,ZAŁ9!$F$7:$CE$7,ZAŁ8a!$F12:$AP12)+SUMIF(ZAŁ8a!$F$8:$AP$8,ZAŁ9!$F$7:$CE$7,ZAŁ8a!$F15:$AP15)</f>
        <v>0</v>
      </c>
      <c r="AH82" s="287">
        <f>SUMIF(ZAŁ8a!$F$8:$AP$8,ZAŁ9!$F$7:$CE$7,ZAŁ8a!$F12:$AP12)+SUMIF(ZAŁ8a!$F$8:$AP$8,ZAŁ9!$F$7:$CE$7,ZAŁ8a!$F15:$AP15)</f>
        <v>0</v>
      </c>
      <c r="AI82" s="287">
        <f>SUMIF(ZAŁ8a!$F$8:$AP$8,ZAŁ9!$F$7:$CE$7,ZAŁ8a!$F12:$AP12)+SUMIF(ZAŁ8a!$F$8:$AP$8,ZAŁ9!$F$7:$CE$7,ZAŁ8a!$F15:$AP15)</f>
        <v>0</v>
      </c>
      <c r="AJ82" s="287">
        <f>SUMIF(ZAŁ8a!$F$8:$AP$8,ZAŁ9!$F$7:$CE$7,ZAŁ8a!$F12:$AP12)+SUMIF(ZAŁ8a!$F$8:$AP$8,ZAŁ9!$F$7:$CE$7,ZAŁ8a!$F15:$AP15)</f>
        <v>0</v>
      </c>
      <c r="AK82" s="287">
        <f>SUMIF(ZAŁ8a!$F$8:$AP$8,ZAŁ9!$F$7:$CE$7,ZAŁ8a!$F12:$AP12)+SUMIF(ZAŁ8a!$F$8:$AP$8,ZAŁ9!$F$7:$CE$7,ZAŁ8a!$F15:$AP15)</f>
        <v>0</v>
      </c>
      <c r="AL82" s="287">
        <f>SUMIF(ZAŁ8a!$F$8:$AP$8,ZAŁ9!$F$7:$CE$7,ZAŁ8a!$F12:$AP12)+SUMIF(ZAŁ8a!$F$8:$AP$8,ZAŁ9!$F$7:$CE$7,ZAŁ8a!$F15:$AP15)</f>
        <v>0</v>
      </c>
      <c r="AM82" s="287">
        <f>SUMIF(ZAŁ8a!$F$8:$AP$8,ZAŁ9!$F$7:$CE$7,ZAŁ8a!$F12:$AP12)+SUMIF(ZAŁ8a!$F$8:$AP$8,ZAŁ9!$F$7:$CE$7,ZAŁ8a!$F15:$AP15)</f>
        <v>0</v>
      </c>
      <c r="AN82" s="287">
        <f>SUMIF(ZAŁ8a!$F$8:$AP$8,ZAŁ9!$F$7:$CE$7,ZAŁ8a!$F12:$AP12)+SUMIF(ZAŁ8a!$F$8:$AP$8,ZAŁ9!$F$7:$CE$7,ZAŁ8a!$F15:$AP15)</f>
        <v>0</v>
      </c>
      <c r="AO82" s="287">
        <f>SUMIF(ZAŁ8a!$F$8:$AP$8,ZAŁ9!$F$7:$CE$7,ZAŁ8a!$F12:$AP12)+SUMIF(ZAŁ8a!$F$8:$AP$8,ZAŁ9!$F$7:$CE$7,ZAŁ8a!$F15:$AP15)</f>
        <v>0</v>
      </c>
      <c r="AP82" s="287">
        <f>SUMIF(ZAŁ8a!$F$8:$AP$8,ZAŁ9!$F$7:$CE$7,ZAŁ8a!$F12:$AP12)+SUMIF(ZAŁ8a!$F$8:$AP$8,ZAŁ9!$F$7:$CE$7,ZAŁ8a!$F15:$AP15)</f>
        <v>0</v>
      </c>
      <c r="AQ82" s="287">
        <f>SUMIF(ZAŁ8a!$F$8:$AP$8,ZAŁ9!$F$7:$CE$7,ZAŁ8a!$F12:$AP12)+SUMIF(ZAŁ8a!$F$8:$AP$8,ZAŁ9!$F$7:$CE$7,ZAŁ8a!$F15:$AP15)</f>
        <v>0</v>
      </c>
      <c r="AR82" s="287">
        <f>SUMIF(ZAŁ8a!$F$8:$AP$8,ZAŁ9!$F$7:$CE$7,ZAŁ8a!$F12:$AP12)+SUMIF(ZAŁ8a!$F$8:$AP$8,ZAŁ9!$F$7:$CE$7,ZAŁ8a!$F15:$AP15)</f>
        <v>0</v>
      </c>
      <c r="AS82" s="287">
        <f>SUMIF(ZAŁ8a!$F$8:$AP$8,ZAŁ9!$F$7:$CE$7,ZAŁ8a!$F12:$AP12)+SUMIF(ZAŁ8a!$F$8:$AP$8,ZAŁ9!$F$7:$CE$7,ZAŁ8a!$F15:$AP15)</f>
        <v>0</v>
      </c>
      <c r="AT82" s="287">
        <f>SUMIF(ZAŁ8a!$F$8:$AP$8,ZAŁ9!$F$7:$CE$7,ZAŁ8a!$F12:$AP12)+SUMIF(ZAŁ8a!$F$8:$AP$8,ZAŁ9!$F$7:$CE$7,ZAŁ8a!$F15:$AP15)</f>
        <v>0</v>
      </c>
      <c r="AU82" s="287">
        <f>SUMIF(ZAŁ8a!$F$8:$AP$8,ZAŁ9!$F$7:$CE$7,ZAŁ8a!$F12:$AP12)+SUMIF(ZAŁ8a!$F$8:$AP$8,ZAŁ9!$F$7:$CE$7,ZAŁ8a!$F15:$AP15)</f>
        <v>0</v>
      </c>
      <c r="AV82" s="287">
        <f>SUMIF(ZAŁ8a!$F$8:$AP$8,ZAŁ9!$F$7:$CE$7,ZAŁ8a!$F12:$AP12)+SUMIF(ZAŁ8a!$F$8:$AP$8,ZAŁ9!$F$7:$CE$7,ZAŁ8a!$F15:$AP15)</f>
        <v>0</v>
      </c>
      <c r="AW82" s="287">
        <f>SUMIF(ZAŁ8a!$F$8:$AP$8,ZAŁ9!$F$7:$CE$7,ZAŁ8a!$F12:$AP12)+SUMIF(ZAŁ8a!$F$8:$AP$8,ZAŁ9!$F$7:$CE$7,ZAŁ8a!$F15:$AP15)</f>
        <v>0</v>
      </c>
      <c r="AX82" s="287">
        <f>SUMIF(ZAŁ8a!$F$8:$AP$8,ZAŁ9!$F$7:$CE$7,ZAŁ8a!$F12:$AP12)+SUMIF(ZAŁ8a!$F$8:$AP$8,ZAŁ9!$F$7:$CE$7,ZAŁ8a!$F15:$AP15)</f>
        <v>0</v>
      </c>
      <c r="AY82" s="287">
        <f>SUMIF(ZAŁ8a!$F$8:$AP$8,ZAŁ9!$F$7:$CE$7,ZAŁ8a!$F12:$AP12)+SUMIF(ZAŁ8a!$F$8:$AP$8,ZAŁ9!$F$7:$CE$7,ZAŁ8a!$F15:$AP15)</f>
        <v>0</v>
      </c>
      <c r="AZ82" s="287">
        <f>SUMIF(ZAŁ8a!$F$8:$AP$8,ZAŁ9!$F$7:$CE$7,ZAŁ8a!$F12:$AP12)+SUMIF(ZAŁ8a!$F$8:$AP$8,ZAŁ9!$F$7:$CE$7,ZAŁ8a!$F15:$AP15)</f>
        <v>0</v>
      </c>
      <c r="BA82" s="287">
        <f>SUMIF(ZAŁ8a!$F$8:$AP$8,ZAŁ9!$F$7:$CE$7,ZAŁ8a!$F12:$AP12)+SUMIF(ZAŁ8a!$F$8:$AP$8,ZAŁ9!$F$7:$CE$7,ZAŁ8a!$F15:$AP15)</f>
        <v>0</v>
      </c>
      <c r="BB82" s="287">
        <f>SUMIF(ZAŁ8a!$F$8:$AP$8,ZAŁ9!$F$7:$CE$7,ZAŁ8a!$F12:$AP12)+SUMIF(ZAŁ8a!$F$8:$AP$8,ZAŁ9!$F$7:$CE$7,ZAŁ8a!$F15:$AP15)</f>
        <v>0</v>
      </c>
      <c r="BC82" s="287">
        <f>SUMIF(ZAŁ8a!$F$8:$AP$8,ZAŁ9!$F$7:$CE$7,ZAŁ8a!$F12:$AP12)+SUMIF(ZAŁ8a!$F$8:$AP$8,ZAŁ9!$F$7:$CE$7,ZAŁ8a!$F15:$AP15)</f>
        <v>0</v>
      </c>
      <c r="BD82" s="287">
        <f>SUMIF(ZAŁ8a!$F$8:$AP$8,ZAŁ9!$F$7:$CE$7,ZAŁ8a!$F12:$AP12)+SUMIF(ZAŁ8a!$F$8:$AP$8,ZAŁ9!$F$7:$CE$7,ZAŁ8a!$F15:$AP15)</f>
        <v>0</v>
      </c>
      <c r="BE82" s="287">
        <f>SUMIF(ZAŁ8a!$F$8:$AP$8,ZAŁ9!$F$7:$CE$7,ZAŁ8a!$F12:$AP12)+SUMIF(ZAŁ8a!$F$8:$AP$8,ZAŁ9!$F$7:$CE$7,ZAŁ8a!$F15:$AP15)</f>
        <v>0</v>
      </c>
      <c r="BF82" s="287">
        <f>SUMIF(ZAŁ8a!$F$8:$AP$8,ZAŁ9!$F$7:$CE$7,ZAŁ8a!$F12:$AP12)+SUMIF(ZAŁ8a!$F$8:$AP$8,ZAŁ9!$F$7:$CE$7,ZAŁ8a!$F15:$AP15)</f>
        <v>0</v>
      </c>
      <c r="BG82" s="287">
        <f>SUMIF(ZAŁ8a!$F$8:$AP$8,ZAŁ9!$F$7:$CE$7,ZAŁ8a!$F12:$AP12)+SUMIF(ZAŁ8a!$F$8:$AP$8,ZAŁ9!$F$7:$CE$7,ZAŁ8a!$F15:$AP15)</f>
        <v>0</v>
      </c>
      <c r="BH82" s="287">
        <f>SUMIF(ZAŁ8a!$F$8:$AP$8,ZAŁ9!$F$7:$CE$7,ZAŁ8a!$F12:$AP12)+SUMIF(ZAŁ8a!$F$8:$AP$8,ZAŁ9!$F$7:$CE$7,ZAŁ8a!$F15:$AP15)</f>
        <v>0</v>
      </c>
      <c r="BI82" s="287">
        <f>SUMIF(ZAŁ8a!$F$8:$AP$8,ZAŁ9!$F$7:$CE$7,ZAŁ8a!$F12:$AP12)+SUMIF(ZAŁ8a!$F$8:$AP$8,ZAŁ9!$F$7:$CE$7,ZAŁ8a!$F15:$AP15)</f>
        <v>0</v>
      </c>
      <c r="BJ82" s="287">
        <f>SUMIF(ZAŁ8a!$F$8:$AP$8,ZAŁ9!$F$7:$CE$7,ZAŁ8a!$F12:$AP12)+SUMIF(ZAŁ8a!$F$8:$AP$8,ZAŁ9!$F$7:$CE$7,ZAŁ8a!$F15:$AP15)</f>
        <v>0</v>
      </c>
      <c r="BK82" s="287">
        <f>SUMIF(ZAŁ8a!$F$8:$AP$8,ZAŁ9!$F$7:$CE$7,ZAŁ8a!$F12:$AP12)+SUMIF(ZAŁ8a!$F$8:$AP$8,ZAŁ9!$F$7:$CE$7,ZAŁ8a!$F15:$AP15)</f>
        <v>0</v>
      </c>
      <c r="BL82" s="287">
        <f>SUMIF(ZAŁ8a!$F$8:$AP$8,ZAŁ9!$F$7:$CE$7,ZAŁ8a!$F12:$AP12)+SUMIF(ZAŁ8a!$F$8:$AP$8,ZAŁ9!$F$7:$CE$7,ZAŁ8a!$F15:$AP15)</f>
        <v>0</v>
      </c>
      <c r="BM82" s="287">
        <f>SUMIF(ZAŁ8a!$F$8:$AP$8,ZAŁ9!$F$7:$CE$7,ZAŁ8a!$F12:$AP12)+SUMIF(ZAŁ8a!$F$8:$AP$8,ZAŁ9!$F$7:$CE$7,ZAŁ8a!$F15:$AP15)</f>
        <v>0</v>
      </c>
      <c r="BN82" s="287">
        <f>SUMIF(ZAŁ8a!$F$8:$AP$8,ZAŁ9!$F$7:$CE$7,ZAŁ8a!$F12:$AP12)+SUMIF(ZAŁ8a!$F$8:$AP$8,ZAŁ9!$F$7:$CE$7,ZAŁ8a!$F15:$AP15)</f>
        <v>0</v>
      </c>
      <c r="BO82" s="287">
        <f>SUMIF(ZAŁ8a!$F$8:$AP$8,ZAŁ9!$F$7:$CE$7,ZAŁ8a!$F12:$AP12)+SUMIF(ZAŁ8a!$F$8:$AP$8,ZAŁ9!$F$7:$CE$7,ZAŁ8a!$F15:$AP15)</f>
        <v>0</v>
      </c>
      <c r="BP82" s="287">
        <f>SUMIF(ZAŁ8a!$F$8:$AP$8,ZAŁ9!$F$7:$CE$7,ZAŁ8a!$F12:$AP12)+SUMIF(ZAŁ8a!$F$8:$AP$8,ZAŁ9!$F$7:$CE$7,ZAŁ8a!$F15:$AP15)</f>
        <v>0</v>
      </c>
      <c r="BQ82" s="287">
        <f>SUMIF(ZAŁ8a!$F$8:$AP$8,ZAŁ9!$F$7:$CE$7,ZAŁ8a!$F12:$AP12)+SUMIF(ZAŁ8a!$F$8:$AP$8,ZAŁ9!$F$7:$CE$7,ZAŁ8a!$F15:$AP15)</f>
        <v>0</v>
      </c>
      <c r="BR82" s="287">
        <f>SUMIF(ZAŁ8a!$F$8:$AP$8,ZAŁ9!$F$7:$CE$7,ZAŁ8a!$F12:$AP12)+SUMIF(ZAŁ8a!$F$8:$AP$8,ZAŁ9!$F$7:$CE$7,ZAŁ8a!$F15:$AP15)</f>
        <v>0</v>
      </c>
      <c r="BS82" s="287">
        <f>SUMIF(ZAŁ8a!$F$8:$AP$8,ZAŁ9!$F$7:$CE$7,ZAŁ8a!$F12:$AP12)+SUMIF(ZAŁ8a!$F$8:$AP$8,ZAŁ9!$F$7:$CE$7,ZAŁ8a!$F15:$AP15)</f>
        <v>0</v>
      </c>
      <c r="BT82" s="731">
        <f>SUMIF(ZAŁ8a!$F$8:$AP$8,ZAŁ9!$F$7:$CE$7,ZAŁ8a!$F12:$AP12)+SUMIF(ZAŁ8a!$F$8:$AP$8,ZAŁ9!$F$7:$CE$7,ZAŁ8a!$F15:$AP15)</f>
        <v>0</v>
      </c>
      <c r="BU82" s="287">
        <f>SUMIF(ZAŁ8a!$F$8:$AP$8,ZAŁ9!$F$7:$CE$7,ZAŁ8a!$F12:$AP12)+SUMIF(ZAŁ8a!$F$8:$AP$8,ZAŁ9!$F$7:$CE$7,ZAŁ8a!$F15:$AP15)</f>
        <v>0</v>
      </c>
      <c r="BV82" s="287">
        <f>SUMIF(ZAŁ8a!$F$8:$AP$8,ZAŁ9!$F$7:$CE$7,ZAŁ8a!$F12:$AP12)+SUMIF(ZAŁ8a!$F$8:$AP$8,ZAŁ9!$F$7:$CE$7,ZAŁ8a!$F15:$AP15)</f>
        <v>0</v>
      </c>
      <c r="BW82" s="287">
        <f>SUMIF(ZAŁ8a!$F$8:$AP$8,ZAŁ9!$F$7:$CE$7,ZAŁ8a!$F12:$AP12)+SUMIF(ZAŁ8a!$F$8:$AP$8,ZAŁ9!$F$7:$CE$7,ZAŁ8a!$F15:$AP15)</f>
        <v>0</v>
      </c>
      <c r="BX82" s="287">
        <f>SUMIF(ZAŁ8a!$F$8:$AP$8,ZAŁ9!$F$7:$CE$7,ZAŁ8a!$F12:$AP12)+SUMIF(ZAŁ8a!$F$8:$AP$8,ZAŁ9!$F$7:$CE$7,ZAŁ8a!$F15:$AP15)</f>
        <v>0</v>
      </c>
      <c r="BY82" s="287">
        <f>SUMIF(ZAŁ8a!$F$8:$AP$8,ZAŁ9!$F$7:$CE$7,ZAŁ8a!$F12:$AP12)+SUMIF(ZAŁ8a!$F$8:$AP$8,ZAŁ9!$F$7:$CE$7,ZAŁ8a!$F15:$AP15)</f>
        <v>0</v>
      </c>
      <c r="BZ82" s="287">
        <f>SUMIF(ZAŁ8a!$F$8:$AP$8,ZAŁ9!$F$7:$CE$7,ZAŁ8a!$F12:$AP12)+SUMIF(ZAŁ8a!$F$8:$AP$8,ZAŁ9!$F$7:$CE$7,ZAŁ8a!$F15:$AP15)</f>
        <v>0</v>
      </c>
      <c r="CA82" s="287">
        <f>SUMIF(ZAŁ8a!$F$8:$AP$8,ZAŁ9!$F$7:$CE$7,ZAŁ8a!$F12:$AP12)+SUMIF(ZAŁ8a!$F$8:$AP$8,ZAŁ9!$F$7:$CE$7,ZAŁ8a!$F15:$AP15)</f>
        <v>0</v>
      </c>
      <c r="CB82" s="287">
        <f>SUMIF(ZAŁ8a!$F$8:$AP$8,ZAŁ9!$F$7:$CE$7,ZAŁ8a!$F12:$AP12)+SUMIF(ZAŁ8a!$F$8:$AP$8,ZAŁ9!$F$7:$CE$7,ZAŁ8a!$F15:$AP15)</f>
        <v>0</v>
      </c>
      <c r="CC82" s="287">
        <f>SUMIF(ZAŁ8a!$F$8:$AP$8,ZAŁ9!$F$7:$CE$7,ZAŁ8a!$F12:$AP12)+SUMIF(ZAŁ8a!$F$8:$AP$8,ZAŁ9!$F$7:$CE$7,ZAŁ8a!$F15:$AP15)</f>
        <v>0</v>
      </c>
      <c r="CD82" s="287">
        <f>SUMIF(ZAŁ8a!$F$8:$AP$8,ZAŁ9!$F$7:$CE$7,ZAŁ8a!$F12:$AP12)+SUMIF(ZAŁ8a!$F$8:$AP$8,ZAŁ9!$F$7:$CE$7,ZAŁ8a!$F15:$AP15)</f>
        <v>0</v>
      </c>
      <c r="CE82" s="287">
        <f>SUMIF(ZAŁ8a!$F$8:$AP$8,ZAŁ9!$F$7:$CE$7,ZAŁ8a!$F12:$AP12)+SUMIF(ZAŁ8a!$F$8:$AP$8,ZAŁ9!$F$7:$CE$7,ZAŁ8a!$F15:$AP15)</f>
        <v>0</v>
      </c>
    </row>
    <row r="83" spans="2:83" x14ac:dyDescent="0.25">
      <c r="B83" s="730" t="s">
        <v>243</v>
      </c>
      <c r="C83" s="268" t="s">
        <v>265</v>
      </c>
      <c r="D83" s="427">
        <f t="shared" si="131"/>
        <v>0</v>
      </c>
      <c r="E83" s="258"/>
      <c r="F83" s="287">
        <f>SUMIF(ZAŁ8a!$F$8:$AP$8,ZAŁ9!$F$7:$CE$7,ZAŁ8a!$F13:$AP13)</f>
        <v>0</v>
      </c>
      <c r="G83" s="287">
        <f>SUMIF(ZAŁ8a!$F$8:$AP$8,ZAŁ9!$F$7:$CE$7,ZAŁ8a!$F13:$AP13)</f>
        <v>0</v>
      </c>
      <c r="H83" s="287">
        <f>SUMIF(ZAŁ8a!$F$8:$AP$8,ZAŁ9!$F$7:$CE$7,ZAŁ8a!$F13:$AP13)</f>
        <v>0</v>
      </c>
      <c r="I83" s="287">
        <f>SUMIF(ZAŁ8a!$F$8:$AP$8,ZAŁ9!$F$7:$CE$7,ZAŁ8a!$F13:$AP13)</f>
        <v>0</v>
      </c>
      <c r="J83" s="287">
        <f>SUMIF(ZAŁ8a!$F$8:$AP$8,ZAŁ9!$F$7:$CE$7,ZAŁ8a!$F13:$AP13)</f>
        <v>0</v>
      </c>
      <c r="K83" s="287">
        <f>SUMIF(ZAŁ8a!$F$8:$AP$8,ZAŁ9!$F$7:$CE$7,ZAŁ8a!$F13:$AP13)</f>
        <v>0</v>
      </c>
      <c r="L83" s="287">
        <f>SUMIF(ZAŁ8a!$F$8:$AP$8,ZAŁ9!$F$7:$CE$7,ZAŁ8a!$F13:$AP13)</f>
        <v>0</v>
      </c>
      <c r="M83" s="287">
        <f>SUMIF(ZAŁ8a!$F$8:$AP$8,ZAŁ9!$F$7:$CE$7,ZAŁ8a!$F13:$AP13)</f>
        <v>0</v>
      </c>
      <c r="N83" s="287">
        <f>SUMIF(ZAŁ8a!$F$8:$AP$8,ZAŁ9!$F$7:$CE$7,ZAŁ8a!$F13:$AP13)</f>
        <v>0</v>
      </c>
      <c r="O83" s="287">
        <f>SUMIF(ZAŁ8a!$F$8:$AP$8,ZAŁ9!$F$7:$CE$7,ZAŁ8a!$F13:$AP13)</f>
        <v>0</v>
      </c>
      <c r="P83" s="287">
        <f>SUMIF(ZAŁ8a!$F$8:$AP$8,ZAŁ9!$F$7:$CE$7,ZAŁ8a!$F13:$AP13)</f>
        <v>0</v>
      </c>
      <c r="Q83" s="287">
        <f>SUMIF(ZAŁ8a!$F$8:$AP$8,ZAŁ9!$F$7:$CE$7,ZAŁ8a!$F13:$AP13)</f>
        <v>0</v>
      </c>
      <c r="R83" s="287">
        <f>SUMIF(ZAŁ8a!$F$8:$AP$8,ZAŁ9!$F$7:$CE$7,ZAŁ8a!$F13:$AP13)</f>
        <v>0</v>
      </c>
      <c r="S83" s="287">
        <f>SUMIF(ZAŁ8a!$F$8:$AP$8,ZAŁ9!$F$7:$CE$7,ZAŁ8a!$F13:$AP13)</f>
        <v>0</v>
      </c>
      <c r="T83" s="287">
        <f>SUMIF(ZAŁ8a!$F$8:$AP$8,ZAŁ9!$F$7:$CE$7,ZAŁ8a!$F13:$AP13)</f>
        <v>0</v>
      </c>
      <c r="U83" s="287">
        <f>SUMIF(ZAŁ8a!$F$8:$AP$8,ZAŁ9!$F$7:$CE$7,ZAŁ8a!$F13:$AP13)</f>
        <v>0</v>
      </c>
      <c r="V83" s="287">
        <f>SUMIF(ZAŁ8a!$F$8:$AP$8,ZAŁ9!$F$7:$CE$7,ZAŁ8a!$F13:$AP13)</f>
        <v>0</v>
      </c>
      <c r="W83" s="287">
        <f>SUMIF(ZAŁ8a!$F$8:$AP$8,ZAŁ9!$F$7:$CE$7,ZAŁ8a!$F13:$AP13)</f>
        <v>0</v>
      </c>
      <c r="X83" s="287">
        <f>SUMIF(ZAŁ8a!$F$8:$AP$8,ZAŁ9!$F$7:$CE$7,ZAŁ8a!$F13:$AP13)</f>
        <v>0</v>
      </c>
      <c r="Y83" s="287">
        <f>SUMIF(ZAŁ8a!$F$8:$AP$8,ZAŁ9!$F$7:$CE$7,ZAŁ8a!$F13:$AP13)</f>
        <v>0</v>
      </c>
      <c r="Z83" s="287">
        <f>SUMIF(ZAŁ8a!$F$8:$AP$8,ZAŁ9!$F$7:$CE$7,ZAŁ8a!$F13:$AP13)</f>
        <v>0</v>
      </c>
      <c r="AA83" s="287">
        <f>SUMIF(ZAŁ8a!$F$8:$AP$8,ZAŁ9!$F$7:$CE$7,ZAŁ8a!$F13:$AP13)</f>
        <v>0</v>
      </c>
      <c r="AB83" s="287">
        <f>SUMIF(ZAŁ8a!$F$8:$AP$8,ZAŁ9!$F$7:$CE$7,ZAŁ8a!$F13:$AP13)</f>
        <v>0</v>
      </c>
      <c r="AC83" s="287">
        <f>SUMIF(ZAŁ8a!$F$8:$AP$8,ZAŁ9!$F$7:$CE$7,ZAŁ8a!$F13:$AP13)</f>
        <v>0</v>
      </c>
      <c r="AD83" s="287">
        <f>SUMIF(ZAŁ8a!$F$8:$AP$8,ZAŁ9!$F$7:$CE$7,ZAŁ8a!$F13:$AP13)</f>
        <v>0</v>
      </c>
      <c r="AE83" s="287">
        <f>SUMIF(ZAŁ8a!$F$8:$AP$8,ZAŁ9!$F$7:$CE$7,ZAŁ8a!$F13:$AP13)</f>
        <v>0</v>
      </c>
      <c r="AF83" s="287">
        <f>SUMIF(ZAŁ8a!$F$8:$AP$8,ZAŁ9!$F$7:$CE$7,ZAŁ8a!$F13:$AP13)</f>
        <v>0</v>
      </c>
      <c r="AG83" s="287">
        <f>SUMIF(ZAŁ8a!$F$8:$AP$8,ZAŁ9!$F$7:$CE$7,ZAŁ8a!$F13:$AP13)</f>
        <v>0</v>
      </c>
      <c r="AH83" s="287">
        <f>SUMIF(ZAŁ8a!$F$8:$AP$8,ZAŁ9!$F$7:$CE$7,ZAŁ8a!$F13:$AP13)</f>
        <v>0</v>
      </c>
      <c r="AI83" s="287">
        <f>SUMIF(ZAŁ8a!$F$8:$AP$8,ZAŁ9!$F$7:$CE$7,ZAŁ8a!$F13:$AP13)</f>
        <v>0</v>
      </c>
      <c r="AJ83" s="287">
        <f>SUMIF(ZAŁ8a!$F$8:$AP$8,ZAŁ9!$F$7:$CE$7,ZAŁ8a!$F13:$AP13)</f>
        <v>0</v>
      </c>
      <c r="AK83" s="287">
        <f>SUMIF(ZAŁ8a!$F$8:$AP$8,ZAŁ9!$F$7:$CE$7,ZAŁ8a!$F13:$AP13)</f>
        <v>0</v>
      </c>
      <c r="AL83" s="287">
        <f>SUMIF(ZAŁ8a!$F$8:$AP$8,ZAŁ9!$F$7:$CE$7,ZAŁ8a!$F13:$AP13)</f>
        <v>0</v>
      </c>
      <c r="AM83" s="287">
        <f>SUMIF(ZAŁ8a!$F$8:$AP$8,ZAŁ9!$F$7:$CE$7,ZAŁ8a!$F13:$AP13)</f>
        <v>0</v>
      </c>
      <c r="AN83" s="287">
        <f>SUMIF(ZAŁ8a!$F$8:$AP$8,ZAŁ9!$F$7:$CE$7,ZAŁ8a!$F13:$AP13)</f>
        <v>0</v>
      </c>
      <c r="AO83" s="287">
        <f>SUMIF(ZAŁ8a!$F$8:$AP$8,ZAŁ9!$F$7:$CE$7,ZAŁ8a!$F13:$AP13)</f>
        <v>0</v>
      </c>
      <c r="AP83" s="287">
        <f>SUMIF(ZAŁ8a!$F$8:$AP$8,ZAŁ9!$F$7:$CE$7,ZAŁ8a!$F13:$AP13)</f>
        <v>0</v>
      </c>
      <c r="AQ83" s="287">
        <f>SUMIF(ZAŁ8a!$F$8:$AP$8,ZAŁ9!$F$7:$CE$7,ZAŁ8a!$F13:$AP13)</f>
        <v>0</v>
      </c>
      <c r="AR83" s="287">
        <f>SUMIF(ZAŁ8a!$F$8:$AP$8,ZAŁ9!$F$7:$CE$7,ZAŁ8a!$F13:$AP13)</f>
        <v>0</v>
      </c>
      <c r="AS83" s="287">
        <f>SUMIF(ZAŁ8a!$F$8:$AP$8,ZAŁ9!$F$7:$CE$7,ZAŁ8a!$F13:$AP13)</f>
        <v>0</v>
      </c>
      <c r="AT83" s="287">
        <f>SUMIF(ZAŁ8a!$F$8:$AP$8,ZAŁ9!$F$7:$CE$7,ZAŁ8a!$F13:$AP13)</f>
        <v>0</v>
      </c>
      <c r="AU83" s="287">
        <f>SUMIF(ZAŁ8a!$F$8:$AP$8,ZAŁ9!$F$7:$CE$7,ZAŁ8a!$F13:$AP13)</f>
        <v>0</v>
      </c>
      <c r="AV83" s="287">
        <f>SUMIF(ZAŁ8a!$F$8:$AP$8,ZAŁ9!$F$7:$CE$7,ZAŁ8a!$F13:$AP13)</f>
        <v>0</v>
      </c>
      <c r="AW83" s="287">
        <f>SUMIF(ZAŁ8a!$F$8:$AP$8,ZAŁ9!$F$7:$CE$7,ZAŁ8a!$F13:$AP13)</f>
        <v>0</v>
      </c>
      <c r="AX83" s="287">
        <f>SUMIF(ZAŁ8a!$F$8:$AP$8,ZAŁ9!$F$7:$CE$7,ZAŁ8a!$F13:$AP13)</f>
        <v>0</v>
      </c>
      <c r="AY83" s="287">
        <f>SUMIF(ZAŁ8a!$F$8:$AP$8,ZAŁ9!$F$7:$CE$7,ZAŁ8a!$F13:$AP13)</f>
        <v>0</v>
      </c>
      <c r="AZ83" s="287">
        <f>SUMIF(ZAŁ8a!$F$8:$AP$8,ZAŁ9!$F$7:$CE$7,ZAŁ8a!$F13:$AP13)</f>
        <v>0</v>
      </c>
      <c r="BA83" s="287">
        <f>SUMIF(ZAŁ8a!$F$8:$AP$8,ZAŁ9!$F$7:$CE$7,ZAŁ8a!$F13:$AP13)</f>
        <v>0</v>
      </c>
      <c r="BB83" s="287">
        <f>SUMIF(ZAŁ8a!$F$8:$AP$8,ZAŁ9!$F$7:$CE$7,ZAŁ8a!$F13:$AP13)</f>
        <v>0</v>
      </c>
      <c r="BC83" s="287">
        <f>SUMIF(ZAŁ8a!$F$8:$AP$8,ZAŁ9!$F$7:$CE$7,ZAŁ8a!$F13:$AP13)</f>
        <v>0</v>
      </c>
      <c r="BD83" s="287">
        <f>SUMIF(ZAŁ8a!$F$8:$AP$8,ZAŁ9!$F$7:$CE$7,ZAŁ8a!$F13:$AP13)</f>
        <v>0</v>
      </c>
      <c r="BE83" s="287">
        <f>SUMIF(ZAŁ8a!$F$8:$AP$8,ZAŁ9!$F$7:$CE$7,ZAŁ8a!$F13:$AP13)</f>
        <v>0</v>
      </c>
      <c r="BF83" s="287">
        <f>SUMIF(ZAŁ8a!$F$8:$AP$8,ZAŁ9!$F$7:$CE$7,ZAŁ8a!$F13:$AP13)</f>
        <v>0</v>
      </c>
      <c r="BG83" s="287">
        <f>SUMIF(ZAŁ8a!$F$8:$AP$8,ZAŁ9!$F$7:$CE$7,ZAŁ8a!$F13:$AP13)</f>
        <v>0</v>
      </c>
      <c r="BH83" s="287">
        <f>SUMIF(ZAŁ8a!$F$8:$AP$8,ZAŁ9!$F$7:$CE$7,ZAŁ8a!$F13:$AP13)</f>
        <v>0</v>
      </c>
      <c r="BI83" s="287">
        <f>SUMIF(ZAŁ8a!$F$8:$AP$8,ZAŁ9!$F$7:$CE$7,ZAŁ8a!$F13:$AP13)</f>
        <v>0</v>
      </c>
      <c r="BJ83" s="287">
        <f>SUMIF(ZAŁ8a!$F$8:$AP$8,ZAŁ9!$F$7:$CE$7,ZAŁ8a!$F13:$AP13)</f>
        <v>0</v>
      </c>
      <c r="BK83" s="287">
        <f>SUMIF(ZAŁ8a!$F$8:$AP$8,ZAŁ9!$F$7:$CE$7,ZAŁ8a!$F13:$AP13)</f>
        <v>0</v>
      </c>
      <c r="BL83" s="287">
        <f>SUMIF(ZAŁ8a!$F$8:$AP$8,ZAŁ9!$F$7:$CE$7,ZAŁ8a!$F13:$AP13)</f>
        <v>0</v>
      </c>
      <c r="BM83" s="287">
        <f>SUMIF(ZAŁ8a!$F$8:$AP$8,ZAŁ9!$F$7:$CE$7,ZAŁ8a!$F13:$AP13)</f>
        <v>0</v>
      </c>
      <c r="BN83" s="287">
        <f>SUMIF(ZAŁ8a!$F$8:$AP$8,ZAŁ9!$F$7:$CE$7,ZAŁ8a!$F13:$AP13)</f>
        <v>0</v>
      </c>
      <c r="BO83" s="287">
        <f>SUMIF(ZAŁ8a!$F$8:$AP$8,ZAŁ9!$F$7:$CE$7,ZAŁ8a!$F13:$AP13)</f>
        <v>0</v>
      </c>
      <c r="BP83" s="287">
        <f>SUMIF(ZAŁ8a!$F$8:$AP$8,ZAŁ9!$F$7:$CE$7,ZAŁ8a!$F13:$AP13)</f>
        <v>0</v>
      </c>
      <c r="BQ83" s="287">
        <f>SUMIF(ZAŁ8a!$F$8:$AP$8,ZAŁ9!$F$7:$CE$7,ZAŁ8a!$F13:$AP13)</f>
        <v>0</v>
      </c>
      <c r="BR83" s="287">
        <f>SUMIF(ZAŁ8a!$F$8:$AP$8,ZAŁ9!$F$7:$CE$7,ZAŁ8a!$F13:$AP13)</f>
        <v>0</v>
      </c>
      <c r="BS83" s="287">
        <f>SUMIF(ZAŁ8a!$F$8:$AP$8,ZAŁ9!$F$7:$CE$7,ZAŁ8a!$F13:$AP13)</f>
        <v>0</v>
      </c>
      <c r="BT83" s="731">
        <f>SUMIF(ZAŁ8a!$F$8:$AP$8,ZAŁ9!$F$7:$CE$7,ZAŁ8a!$F13:$AP13)</f>
        <v>0</v>
      </c>
      <c r="BU83" s="287">
        <f>SUMIF(ZAŁ8a!$F$8:$AP$8,ZAŁ9!$F$7:$CE$7,ZAŁ8a!$F13:$AP13)</f>
        <v>0</v>
      </c>
      <c r="BV83" s="287">
        <f>SUMIF(ZAŁ8a!$F$8:$AP$8,ZAŁ9!$F$7:$CE$7,ZAŁ8a!$F13:$AP13)</f>
        <v>0</v>
      </c>
      <c r="BW83" s="287">
        <f>SUMIF(ZAŁ8a!$F$8:$AP$8,ZAŁ9!$F$7:$CE$7,ZAŁ8a!$F13:$AP13)</f>
        <v>0</v>
      </c>
      <c r="BX83" s="287">
        <f>SUMIF(ZAŁ8a!$F$8:$AP$8,ZAŁ9!$F$7:$CE$7,ZAŁ8a!$F13:$AP13)</f>
        <v>0</v>
      </c>
      <c r="BY83" s="287">
        <f>SUMIF(ZAŁ8a!$F$8:$AP$8,ZAŁ9!$F$7:$CE$7,ZAŁ8a!$F13:$AP13)</f>
        <v>0</v>
      </c>
      <c r="BZ83" s="287">
        <f>SUMIF(ZAŁ8a!$F$8:$AP$8,ZAŁ9!$F$7:$CE$7,ZAŁ8a!$F13:$AP13)</f>
        <v>0</v>
      </c>
      <c r="CA83" s="287">
        <f>SUMIF(ZAŁ8a!$F$8:$AP$8,ZAŁ9!$F$7:$CE$7,ZAŁ8a!$F13:$AP13)</f>
        <v>0</v>
      </c>
      <c r="CB83" s="287">
        <f>SUMIF(ZAŁ8a!$F$8:$AP$8,ZAŁ9!$F$7:$CE$7,ZAŁ8a!$F13:$AP13)</f>
        <v>0</v>
      </c>
      <c r="CC83" s="287">
        <f>SUMIF(ZAŁ8a!$F$8:$AP$8,ZAŁ9!$F$7:$CE$7,ZAŁ8a!$F13:$AP13)</f>
        <v>0</v>
      </c>
      <c r="CD83" s="287">
        <f>SUMIF(ZAŁ8a!$F$8:$AP$8,ZAŁ9!$F$7:$CE$7,ZAŁ8a!$F13:$AP13)</f>
        <v>0</v>
      </c>
      <c r="CE83" s="287">
        <f>SUMIF(ZAŁ8a!$F$8:$AP$8,ZAŁ9!$F$7:$CE$7,ZAŁ8a!$F13:$AP13)</f>
        <v>0</v>
      </c>
    </row>
    <row r="84" spans="2:83" x14ac:dyDescent="0.25">
      <c r="B84" s="730" t="s">
        <v>261</v>
      </c>
      <c r="C84" s="268" t="s">
        <v>276</v>
      </c>
      <c r="D84" s="427">
        <f t="shared" si="131"/>
        <v>0</v>
      </c>
      <c r="E84" s="258"/>
      <c r="F84" s="287">
        <f t="shared" ref="F84:AK84" si="135">IF(F8="eksploatacja",$D83/25,0)</f>
        <v>0</v>
      </c>
      <c r="G84" s="287">
        <f t="shared" si="135"/>
        <v>0</v>
      </c>
      <c r="H84" s="287">
        <f t="shared" si="135"/>
        <v>0</v>
      </c>
      <c r="I84" s="287">
        <f t="shared" si="135"/>
        <v>0</v>
      </c>
      <c r="J84" s="287">
        <f t="shared" si="135"/>
        <v>0</v>
      </c>
      <c r="K84" s="287">
        <f t="shared" si="135"/>
        <v>0</v>
      </c>
      <c r="L84" s="287">
        <f t="shared" si="135"/>
        <v>0</v>
      </c>
      <c r="M84" s="287">
        <f t="shared" si="135"/>
        <v>0</v>
      </c>
      <c r="N84" s="287">
        <f t="shared" si="135"/>
        <v>0</v>
      </c>
      <c r="O84" s="287">
        <f t="shared" si="135"/>
        <v>0</v>
      </c>
      <c r="P84" s="287">
        <f t="shared" si="135"/>
        <v>0</v>
      </c>
      <c r="Q84" s="287">
        <f t="shared" si="135"/>
        <v>0</v>
      </c>
      <c r="R84" s="287">
        <f t="shared" si="135"/>
        <v>0</v>
      </c>
      <c r="S84" s="287">
        <f t="shared" si="135"/>
        <v>0</v>
      </c>
      <c r="T84" s="287">
        <f t="shared" si="135"/>
        <v>0</v>
      </c>
      <c r="U84" s="287">
        <f t="shared" si="135"/>
        <v>0</v>
      </c>
      <c r="V84" s="287">
        <f t="shared" si="135"/>
        <v>0</v>
      </c>
      <c r="W84" s="287">
        <f t="shared" si="135"/>
        <v>0</v>
      </c>
      <c r="X84" s="287">
        <f t="shared" si="135"/>
        <v>0</v>
      </c>
      <c r="Y84" s="287">
        <f t="shared" si="135"/>
        <v>0</v>
      </c>
      <c r="Z84" s="287">
        <f t="shared" si="135"/>
        <v>0</v>
      </c>
      <c r="AA84" s="287">
        <f t="shared" si="135"/>
        <v>0</v>
      </c>
      <c r="AB84" s="287">
        <f t="shared" si="135"/>
        <v>0</v>
      </c>
      <c r="AC84" s="287">
        <f t="shared" si="135"/>
        <v>0</v>
      </c>
      <c r="AD84" s="287">
        <f t="shared" si="135"/>
        <v>0</v>
      </c>
      <c r="AE84" s="287">
        <f t="shared" si="135"/>
        <v>0</v>
      </c>
      <c r="AF84" s="287">
        <f t="shared" si="135"/>
        <v>0</v>
      </c>
      <c r="AG84" s="287">
        <f t="shared" si="135"/>
        <v>0</v>
      </c>
      <c r="AH84" s="287">
        <f t="shared" si="135"/>
        <v>0</v>
      </c>
      <c r="AI84" s="287">
        <f t="shared" si="135"/>
        <v>0</v>
      </c>
      <c r="AJ84" s="287">
        <f t="shared" si="135"/>
        <v>0</v>
      </c>
      <c r="AK84" s="287">
        <f t="shared" si="135"/>
        <v>0</v>
      </c>
      <c r="AL84" s="287">
        <f t="shared" ref="AL84:BQ84" si="136">IF(AL8="eksploatacja",$D83/25,0)</f>
        <v>0</v>
      </c>
      <c r="AM84" s="287">
        <f t="shared" si="136"/>
        <v>0</v>
      </c>
      <c r="AN84" s="287">
        <f t="shared" si="136"/>
        <v>0</v>
      </c>
      <c r="AO84" s="287">
        <f t="shared" si="136"/>
        <v>0</v>
      </c>
      <c r="AP84" s="287">
        <f t="shared" si="136"/>
        <v>0</v>
      </c>
      <c r="AQ84" s="287">
        <f t="shared" si="136"/>
        <v>0</v>
      </c>
      <c r="AR84" s="287">
        <f t="shared" si="136"/>
        <v>0</v>
      </c>
      <c r="AS84" s="287">
        <f t="shared" si="136"/>
        <v>0</v>
      </c>
      <c r="AT84" s="287">
        <f t="shared" si="136"/>
        <v>0</v>
      </c>
      <c r="AU84" s="287">
        <f t="shared" si="136"/>
        <v>0</v>
      </c>
      <c r="AV84" s="287">
        <f t="shared" si="136"/>
        <v>0</v>
      </c>
      <c r="AW84" s="287">
        <f t="shared" si="136"/>
        <v>0</v>
      </c>
      <c r="AX84" s="287">
        <f t="shared" si="136"/>
        <v>0</v>
      </c>
      <c r="AY84" s="287">
        <f t="shared" si="136"/>
        <v>0</v>
      </c>
      <c r="AZ84" s="287">
        <f t="shared" si="136"/>
        <v>0</v>
      </c>
      <c r="BA84" s="287">
        <f t="shared" si="136"/>
        <v>0</v>
      </c>
      <c r="BB84" s="287">
        <f t="shared" si="136"/>
        <v>0</v>
      </c>
      <c r="BC84" s="287">
        <f t="shared" si="136"/>
        <v>0</v>
      </c>
      <c r="BD84" s="287">
        <f t="shared" si="136"/>
        <v>0</v>
      </c>
      <c r="BE84" s="287">
        <f t="shared" si="136"/>
        <v>0</v>
      </c>
      <c r="BF84" s="287">
        <f t="shared" si="136"/>
        <v>0</v>
      </c>
      <c r="BG84" s="287">
        <f t="shared" si="136"/>
        <v>0</v>
      </c>
      <c r="BH84" s="287">
        <f t="shared" si="136"/>
        <v>0</v>
      </c>
      <c r="BI84" s="287">
        <f t="shared" si="136"/>
        <v>0</v>
      </c>
      <c r="BJ84" s="287">
        <f t="shared" si="136"/>
        <v>0</v>
      </c>
      <c r="BK84" s="287">
        <f t="shared" si="136"/>
        <v>0</v>
      </c>
      <c r="BL84" s="287">
        <f t="shared" si="136"/>
        <v>0</v>
      </c>
      <c r="BM84" s="287">
        <f t="shared" si="136"/>
        <v>0</v>
      </c>
      <c r="BN84" s="287">
        <f t="shared" si="136"/>
        <v>0</v>
      </c>
      <c r="BO84" s="287">
        <f t="shared" si="136"/>
        <v>0</v>
      </c>
      <c r="BP84" s="287">
        <f t="shared" si="136"/>
        <v>0</v>
      </c>
      <c r="BQ84" s="287">
        <f t="shared" si="136"/>
        <v>0</v>
      </c>
      <c r="BR84" s="287">
        <f t="shared" ref="BR84:CE84" si="137">IF(BR8="eksploatacja",$D83/25,0)</f>
        <v>0</v>
      </c>
      <c r="BS84" s="287">
        <f t="shared" si="137"/>
        <v>0</v>
      </c>
      <c r="BT84" s="731">
        <f t="shared" si="137"/>
        <v>0</v>
      </c>
      <c r="BU84" s="287">
        <f t="shared" si="137"/>
        <v>0</v>
      </c>
      <c r="BV84" s="287">
        <f t="shared" si="137"/>
        <v>0</v>
      </c>
      <c r="BW84" s="287">
        <f t="shared" si="137"/>
        <v>0</v>
      </c>
      <c r="BX84" s="287">
        <f t="shared" si="137"/>
        <v>0</v>
      </c>
      <c r="BY84" s="287">
        <f t="shared" si="137"/>
        <v>0</v>
      </c>
      <c r="BZ84" s="287">
        <f t="shared" si="137"/>
        <v>0</v>
      </c>
      <c r="CA84" s="287">
        <f t="shared" si="137"/>
        <v>0</v>
      </c>
      <c r="CB84" s="287">
        <f t="shared" si="137"/>
        <v>0</v>
      </c>
      <c r="CC84" s="287">
        <f t="shared" si="137"/>
        <v>0</v>
      </c>
      <c r="CD84" s="287">
        <f t="shared" si="137"/>
        <v>0</v>
      </c>
      <c r="CE84" s="287">
        <f t="shared" si="137"/>
        <v>0</v>
      </c>
    </row>
    <row r="85" spans="2:83" x14ac:dyDescent="0.25">
      <c r="B85" s="730" t="s">
        <v>262</v>
      </c>
      <c r="C85" s="268" t="s">
        <v>266</v>
      </c>
      <c r="D85" s="427">
        <f t="shared" si="131"/>
        <v>0</v>
      </c>
      <c r="E85" s="258"/>
      <c r="F85" s="287">
        <f>SUMIF(ZAŁ8a!$F$8:$AP$8,ZAŁ9!$F$7:$CE$7,ZAŁ8a!$F16:$AP16)</f>
        <v>0</v>
      </c>
      <c r="G85" s="287">
        <f>SUMIF(ZAŁ8a!$F$8:$AP$8,ZAŁ9!$F$7:$CE$7,ZAŁ8a!$F16:$AP16)</f>
        <v>0</v>
      </c>
      <c r="H85" s="287">
        <f>SUMIF(ZAŁ8a!$F$8:$AP$8,ZAŁ9!$F$7:$CE$7,ZAŁ8a!$F16:$AP16)</f>
        <v>0</v>
      </c>
      <c r="I85" s="287">
        <f>SUMIF(ZAŁ8a!$F$8:$AP$8,ZAŁ9!$F$7:$CE$7,ZAŁ8a!$F16:$AP16)</f>
        <v>0</v>
      </c>
      <c r="J85" s="287">
        <f>SUMIF(ZAŁ8a!$F$8:$AP$8,ZAŁ9!$F$7:$CE$7,ZAŁ8a!$F16:$AP16)</f>
        <v>0</v>
      </c>
      <c r="K85" s="287">
        <f>SUMIF(ZAŁ8a!$F$8:$AP$8,ZAŁ9!$F$7:$CE$7,ZAŁ8a!$F16:$AP16)</f>
        <v>0</v>
      </c>
      <c r="L85" s="287">
        <f>SUMIF(ZAŁ8a!$F$8:$AP$8,ZAŁ9!$F$7:$CE$7,ZAŁ8a!$F16:$AP16)</f>
        <v>0</v>
      </c>
      <c r="M85" s="287">
        <f>SUMIF(ZAŁ8a!$F$8:$AP$8,ZAŁ9!$F$7:$CE$7,ZAŁ8a!$F16:$AP16)</f>
        <v>0</v>
      </c>
      <c r="N85" s="287">
        <f>SUMIF(ZAŁ8a!$F$8:$AP$8,ZAŁ9!$F$7:$CE$7,ZAŁ8a!$F16:$AP16)</f>
        <v>0</v>
      </c>
      <c r="O85" s="287">
        <f>SUMIF(ZAŁ8a!$F$8:$AP$8,ZAŁ9!$F$7:$CE$7,ZAŁ8a!$F16:$AP16)</f>
        <v>0</v>
      </c>
      <c r="P85" s="287">
        <f>SUMIF(ZAŁ8a!$F$8:$AP$8,ZAŁ9!$F$7:$CE$7,ZAŁ8a!$F16:$AP16)</f>
        <v>0</v>
      </c>
      <c r="Q85" s="287">
        <f>SUMIF(ZAŁ8a!$F$8:$AP$8,ZAŁ9!$F$7:$CE$7,ZAŁ8a!$F16:$AP16)</f>
        <v>0</v>
      </c>
      <c r="R85" s="287">
        <f>SUMIF(ZAŁ8a!$F$8:$AP$8,ZAŁ9!$F$7:$CE$7,ZAŁ8a!$F16:$AP16)</f>
        <v>0</v>
      </c>
      <c r="S85" s="287">
        <f>SUMIF(ZAŁ8a!$F$8:$AP$8,ZAŁ9!$F$7:$CE$7,ZAŁ8a!$F16:$AP16)</f>
        <v>0</v>
      </c>
      <c r="T85" s="287">
        <f>SUMIF(ZAŁ8a!$F$8:$AP$8,ZAŁ9!$F$7:$CE$7,ZAŁ8a!$F16:$AP16)</f>
        <v>0</v>
      </c>
      <c r="U85" s="287">
        <f>SUMIF(ZAŁ8a!$F$8:$AP$8,ZAŁ9!$F$7:$CE$7,ZAŁ8a!$F16:$AP16)</f>
        <v>0</v>
      </c>
      <c r="V85" s="287">
        <f>SUMIF(ZAŁ8a!$F$8:$AP$8,ZAŁ9!$F$7:$CE$7,ZAŁ8a!$F16:$AP16)</f>
        <v>0</v>
      </c>
      <c r="W85" s="287">
        <f>SUMIF(ZAŁ8a!$F$8:$AP$8,ZAŁ9!$F$7:$CE$7,ZAŁ8a!$F16:$AP16)</f>
        <v>0</v>
      </c>
      <c r="X85" s="287">
        <f>SUMIF(ZAŁ8a!$F$8:$AP$8,ZAŁ9!$F$7:$CE$7,ZAŁ8a!$F16:$AP16)</f>
        <v>0</v>
      </c>
      <c r="Y85" s="287">
        <f>SUMIF(ZAŁ8a!$F$8:$AP$8,ZAŁ9!$F$7:$CE$7,ZAŁ8a!$F16:$AP16)</f>
        <v>0</v>
      </c>
      <c r="Z85" s="287">
        <f>SUMIF(ZAŁ8a!$F$8:$AP$8,ZAŁ9!$F$7:$CE$7,ZAŁ8a!$F16:$AP16)</f>
        <v>0</v>
      </c>
      <c r="AA85" s="287">
        <f>SUMIF(ZAŁ8a!$F$8:$AP$8,ZAŁ9!$F$7:$CE$7,ZAŁ8a!$F16:$AP16)</f>
        <v>0</v>
      </c>
      <c r="AB85" s="287">
        <f>SUMIF(ZAŁ8a!$F$8:$AP$8,ZAŁ9!$F$7:$CE$7,ZAŁ8a!$F16:$AP16)</f>
        <v>0</v>
      </c>
      <c r="AC85" s="287">
        <f>SUMIF(ZAŁ8a!$F$8:$AP$8,ZAŁ9!$F$7:$CE$7,ZAŁ8a!$F16:$AP16)</f>
        <v>0</v>
      </c>
      <c r="AD85" s="287">
        <f>SUMIF(ZAŁ8a!$F$8:$AP$8,ZAŁ9!$F$7:$CE$7,ZAŁ8a!$F16:$AP16)</f>
        <v>0</v>
      </c>
      <c r="AE85" s="287">
        <f>SUMIF(ZAŁ8a!$F$8:$AP$8,ZAŁ9!$F$7:$CE$7,ZAŁ8a!$F16:$AP16)</f>
        <v>0</v>
      </c>
      <c r="AF85" s="287">
        <f>SUMIF(ZAŁ8a!$F$8:$AP$8,ZAŁ9!$F$7:$CE$7,ZAŁ8a!$F16:$AP16)</f>
        <v>0</v>
      </c>
      <c r="AG85" s="287">
        <f>SUMIF(ZAŁ8a!$F$8:$AP$8,ZAŁ9!$F$7:$CE$7,ZAŁ8a!$F16:$AP16)</f>
        <v>0</v>
      </c>
      <c r="AH85" s="287">
        <f>SUMIF(ZAŁ8a!$F$8:$AP$8,ZAŁ9!$F$7:$CE$7,ZAŁ8a!$F16:$AP16)</f>
        <v>0</v>
      </c>
      <c r="AI85" s="287">
        <f>SUMIF(ZAŁ8a!$F$8:$AP$8,ZAŁ9!$F$7:$CE$7,ZAŁ8a!$F16:$AP16)</f>
        <v>0</v>
      </c>
      <c r="AJ85" s="287">
        <f>SUMIF(ZAŁ8a!$F$8:$AP$8,ZAŁ9!$F$7:$CE$7,ZAŁ8a!$F16:$AP16)</f>
        <v>0</v>
      </c>
      <c r="AK85" s="287">
        <f>SUMIF(ZAŁ8a!$F$8:$AP$8,ZAŁ9!$F$7:$CE$7,ZAŁ8a!$F16:$AP16)</f>
        <v>0</v>
      </c>
      <c r="AL85" s="287">
        <f>SUMIF(ZAŁ8a!$F$8:$AP$8,ZAŁ9!$F$7:$CE$7,ZAŁ8a!$F16:$AP16)</f>
        <v>0</v>
      </c>
      <c r="AM85" s="287">
        <f>SUMIF(ZAŁ8a!$F$8:$AP$8,ZAŁ9!$F$7:$CE$7,ZAŁ8a!$F16:$AP16)</f>
        <v>0</v>
      </c>
      <c r="AN85" s="287">
        <f>SUMIF(ZAŁ8a!$F$8:$AP$8,ZAŁ9!$F$7:$CE$7,ZAŁ8a!$F16:$AP16)</f>
        <v>0</v>
      </c>
      <c r="AO85" s="287">
        <f>SUMIF(ZAŁ8a!$F$8:$AP$8,ZAŁ9!$F$7:$CE$7,ZAŁ8a!$F16:$AP16)</f>
        <v>0</v>
      </c>
      <c r="AP85" s="287">
        <f>SUMIF(ZAŁ8a!$F$8:$AP$8,ZAŁ9!$F$7:$CE$7,ZAŁ8a!$F16:$AP16)</f>
        <v>0</v>
      </c>
      <c r="AQ85" s="287">
        <f>SUMIF(ZAŁ8a!$F$8:$AP$8,ZAŁ9!$F$7:$CE$7,ZAŁ8a!$F16:$AP16)</f>
        <v>0</v>
      </c>
      <c r="AR85" s="287">
        <f>SUMIF(ZAŁ8a!$F$8:$AP$8,ZAŁ9!$F$7:$CE$7,ZAŁ8a!$F16:$AP16)</f>
        <v>0</v>
      </c>
      <c r="AS85" s="287">
        <f>SUMIF(ZAŁ8a!$F$8:$AP$8,ZAŁ9!$F$7:$CE$7,ZAŁ8a!$F16:$AP16)</f>
        <v>0</v>
      </c>
      <c r="AT85" s="287">
        <f>SUMIF(ZAŁ8a!$F$8:$AP$8,ZAŁ9!$F$7:$CE$7,ZAŁ8a!$F16:$AP16)</f>
        <v>0</v>
      </c>
      <c r="AU85" s="287">
        <f>SUMIF(ZAŁ8a!$F$8:$AP$8,ZAŁ9!$F$7:$CE$7,ZAŁ8a!$F16:$AP16)</f>
        <v>0</v>
      </c>
      <c r="AV85" s="287">
        <f>SUMIF(ZAŁ8a!$F$8:$AP$8,ZAŁ9!$F$7:$CE$7,ZAŁ8a!$F16:$AP16)</f>
        <v>0</v>
      </c>
      <c r="AW85" s="287">
        <f>SUMIF(ZAŁ8a!$F$8:$AP$8,ZAŁ9!$F$7:$CE$7,ZAŁ8a!$F16:$AP16)</f>
        <v>0</v>
      </c>
      <c r="AX85" s="287">
        <f>SUMIF(ZAŁ8a!$F$8:$AP$8,ZAŁ9!$F$7:$CE$7,ZAŁ8a!$F16:$AP16)</f>
        <v>0</v>
      </c>
      <c r="AY85" s="287">
        <f>SUMIF(ZAŁ8a!$F$8:$AP$8,ZAŁ9!$F$7:$CE$7,ZAŁ8a!$F16:$AP16)</f>
        <v>0</v>
      </c>
      <c r="AZ85" s="287">
        <f>SUMIF(ZAŁ8a!$F$8:$AP$8,ZAŁ9!$F$7:$CE$7,ZAŁ8a!$F16:$AP16)</f>
        <v>0</v>
      </c>
      <c r="BA85" s="287">
        <f>SUMIF(ZAŁ8a!$F$8:$AP$8,ZAŁ9!$F$7:$CE$7,ZAŁ8a!$F16:$AP16)</f>
        <v>0</v>
      </c>
      <c r="BB85" s="287">
        <f>SUMIF(ZAŁ8a!$F$8:$AP$8,ZAŁ9!$F$7:$CE$7,ZAŁ8a!$F16:$AP16)</f>
        <v>0</v>
      </c>
      <c r="BC85" s="287">
        <f>SUMIF(ZAŁ8a!$F$8:$AP$8,ZAŁ9!$F$7:$CE$7,ZAŁ8a!$F16:$AP16)</f>
        <v>0</v>
      </c>
      <c r="BD85" s="287">
        <f>SUMIF(ZAŁ8a!$F$8:$AP$8,ZAŁ9!$F$7:$CE$7,ZAŁ8a!$F16:$AP16)</f>
        <v>0</v>
      </c>
      <c r="BE85" s="287">
        <f>SUMIF(ZAŁ8a!$F$8:$AP$8,ZAŁ9!$F$7:$CE$7,ZAŁ8a!$F16:$AP16)</f>
        <v>0</v>
      </c>
      <c r="BF85" s="287">
        <f>SUMIF(ZAŁ8a!$F$8:$AP$8,ZAŁ9!$F$7:$CE$7,ZAŁ8a!$F16:$AP16)</f>
        <v>0</v>
      </c>
      <c r="BG85" s="287">
        <f>SUMIF(ZAŁ8a!$F$8:$AP$8,ZAŁ9!$F$7:$CE$7,ZAŁ8a!$F16:$AP16)</f>
        <v>0</v>
      </c>
      <c r="BH85" s="287">
        <f>SUMIF(ZAŁ8a!$F$8:$AP$8,ZAŁ9!$F$7:$CE$7,ZAŁ8a!$F16:$AP16)</f>
        <v>0</v>
      </c>
      <c r="BI85" s="287">
        <f>SUMIF(ZAŁ8a!$F$8:$AP$8,ZAŁ9!$F$7:$CE$7,ZAŁ8a!$F16:$AP16)</f>
        <v>0</v>
      </c>
      <c r="BJ85" s="287">
        <f>SUMIF(ZAŁ8a!$F$8:$AP$8,ZAŁ9!$F$7:$CE$7,ZAŁ8a!$F16:$AP16)</f>
        <v>0</v>
      </c>
      <c r="BK85" s="287">
        <f>SUMIF(ZAŁ8a!$F$8:$AP$8,ZAŁ9!$F$7:$CE$7,ZAŁ8a!$F16:$AP16)</f>
        <v>0</v>
      </c>
      <c r="BL85" s="287">
        <f>SUMIF(ZAŁ8a!$F$8:$AP$8,ZAŁ9!$F$7:$CE$7,ZAŁ8a!$F16:$AP16)</f>
        <v>0</v>
      </c>
      <c r="BM85" s="287">
        <f>SUMIF(ZAŁ8a!$F$8:$AP$8,ZAŁ9!$F$7:$CE$7,ZAŁ8a!$F16:$AP16)</f>
        <v>0</v>
      </c>
      <c r="BN85" s="287">
        <f>SUMIF(ZAŁ8a!$F$8:$AP$8,ZAŁ9!$F$7:$CE$7,ZAŁ8a!$F16:$AP16)</f>
        <v>0</v>
      </c>
      <c r="BO85" s="287">
        <f>SUMIF(ZAŁ8a!$F$8:$AP$8,ZAŁ9!$F$7:$CE$7,ZAŁ8a!$F16:$AP16)</f>
        <v>0</v>
      </c>
      <c r="BP85" s="287">
        <f>SUMIF(ZAŁ8a!$F$8:$AP$8,ZAŁ9!$F$7:$CE$7,ZAŁ8a!$F16:$AP16)</f>
        <v>0</v>
      </c>
      <c r="BQ85" s="287">
        <f>SUMIF(ZAŁ8a!$F$8:$AP$8,ZAŁ9!$F$7:$CE$7,ZAŁ8a!$F16:$AP16)</f>
        <v>0</v>
      </c>
      <c r="BR85" s="287">
        <f>SUMIF(ZAŁ8a!$F$8:$AP$8,ZAŁ9!$F$7:$CE$7,ZAŁ8a!$F16:$AP16)</f>
        <v>0</v>
      </c>
      <c r="BS85" s="287">
        <f>SUMIF(ZAŁ8a!$F$8:$AP$8,ZAŁ9!$F$7:$CE$7,ZAŁ8a!$F16:$AP16)</f>
        <v>0</v>
      </c>
      <c r="BT85" s="731">
        <f>SUMIF(ZAŁ8a!$F$8:$AP$8,ZAŁ9!$F$7:$CE$7,ZAŁ8a!$F16:$AP16)</f>
        <v>0</v>
      </c>
      <c r="BU85" s="287">
        <f>SUMIF(ZAŁ8a!$F$8:$AP$8,ZAŁ9!$F$7:$CE$7,ZAŁ8a!$F16:$AP16)</f>
        <v>0</v>
      </c>
      <c r="BV85" s="287">
        <f>SUMIF(ZAŁ8a!$F$8:$AP$8,ZAŁ9!$F$7:$CE$7,ZAŁ8a!$F16:$AP16)</f>
        <v>0</v>
      </c>
      <c r="BW85" s="287">
        <f>SUMIF(ZAŁ8a!$F$8:$AP$8,ZAŁ9!$F$7:$CE$7,ZAŁ8a!$F16:$AP16)</f>
        <v>0</v>
      </c>
      <c r="BX85" s="287">
        <f>SUMIF(ZAŁ8a!$F$8:$AP$8,ZAŁ9!$F$7:$CE$7,ZAŁ8a!$F16:$AP16)</f>
        <v>0</v>
      </c>
      <c r="BY85" s="287">
        <f>SUMIF(ZAŁ8a!$F$8:$AP$8,ZAŁ9!$F$7:$CE$7,ZAŁ8a!$F16:$AP16)</f>
        <v>0</v>
      </c>
      <c r="BZ85" s="287">
        <f>SUMIF(ZAŁ8a!$F$8:$AP$8,ZAŁ9!$F$7:$CE$7,ZAŁ8a!$F16:$AP16)</f>
        <v>0</v>
      </c>
      <c r="CA85" s="287">
        <f>SUMIF(ZAŁ8a!$F$8:$AP$8,ZAŁ9!$F$7:$CE$7,ZAŁ8a!$F16:$AP16)</f>
        <v>0</v>
      </c>
      <c r="CB85" s="287">
        <f>SUMIF(ZAŁ8a!$F$8:$AP$8,ZAŁ9!$F$7:$CE$7,ZAŁ8a!$F16:$AP16)</f>
        <v>0</v>
      </c>
      <c r="CC85" s="287">
        <f>SUMIF(ZAŁ8a!$F$8:$AP$8,ZAŁ9!$F$7:$CE$7,ZAŁ8a!$F16:$AP16)</f>
        <v>0</v>
      </c>
      <c r="CD85" s="287">
        <f>SUMIF(ZAŁ8a!$F$8:$AP$8,ZAŁ9!$F$7:$CE$7,ZAŁ8a!$F16:$AP16)</f>
        <v>0</v>
      </c>
      <c r="CE85" s="287">
        <f>SUMIF(ZAŁ8a!$F$8:$AP$8,ZAŁ9!$F$7:$CE$7,ZAŁ8a!$F16:$AP16)</f>
        <v>0</v>
      </c>
    </row>
    <row r="86" spans="2:83" x14ac:dyDescent="0.25">
      <c r="B86" s="730" t="s">
        <v>312</v>
      </c>
      <c r="C86" s="268" t="s">
        <v>280</v>
      </c>
      <c r="D86" s="427">
        <f t="shared" si="131"/>
        <v>0</v>
      </c>
      <c r="E86" s="258"/>
      <c r="F86" s="287">
        <f t="shared" ref="F86:AK86" si="138">IF(F8="eksploatacja",$D85/25,0)</f>
        <v>0</v>
      </c>
      <c r="G86" s="287">
        <f t="shared" si="138"/>
        <v>0</v>
      </c>
      <c r="H86" s="287">
        <f t="shared" si="138"/>
        <v>0</v>
      </c>
      <c r="I86" s="287">
        <f t="shared" si="138"/>
        <v>0</v>
      </c>
      <c r="J86" s="287">
        <f t="shared" si="138"/>
        <v>0</v>
      </c>
      <c r="K86" s="287">
        <f t="shared" si="138"/>
        <v>0</v>
      </c>
      <c r="L86" s="287">
        <f t="shared" si="138"/>
        <v>0</v>
      </c>
      <c r="M86" s="287">
        <f t="shared" si="138"/>
        <v>0</v>
      </c>
      <c r="N86" s="287">
        <f t="shared" si="138"/>
        <v>0</v>
      </c>
      <c r="O86" s="287">
        <f t="shared" si="138"/>
        <v>0</v>
      </c>
      <c r="P86" s="287">
        <f t="shared" si="138"/>
        <v>0</v>
      </c>
      <c r="Q86" s="287">
        <f t="shared" si="138"/>
        <v>0</v>
      </c>
      <c r="R86" s="287">
        <f t="shared" si="138"/>
        <v>0</v>
      </c>
      <c r="S86" s="287">
        <f t="shared" si="138"/>
        <v>0</v>
      </c>
      <c r="T86" s="287">
        <f t="shared" si="138"/>
        <v>0</v>
      </c>
      <c r="U86" s="287">
        <f t="shared" si="138"/>
        <v>0</v>
      </c>
      <c r="V86" s="287">
        <f t="shared" si="138"/>
        <v>0</v>
      </c>
      <c r="W86" s="287">
        <f t="shared" si="138"/>
        <v>0</v>
      </c>
      <c r="X86" s="287">
        <f t="shared" si="138"/>
        <v>0</v>
      </c>
      <c r="Y86" s="287">
        <f t="shared" si="138"/>
        <v>0</v>
      </c>
      <c r="Z86" s="287">
        <f t="shared" si="138"/>
        <v>0</v>
      </c>
      <c r="AA86" s="287">
        <f t="shared" si="138"/>
        <v>0</v>
      </c>
      <c r="AB86" s="287">
        <f t="shared" si="138"/>
        <v>0</v>
      </c>
      <c r="AC86" s="287">
        <f t="shared" si="138"/>
        <v>0</v>
      </c>
      <c r="AD86" s="287">
        <f t="shared" si="138"/>
        <v>0</v>
      </c>
      <c r="AE86" s="287">
        <f t="shared" si="138"/>
        <v>0</v>
      </c>
      <c r="AF86" s="287">
        <f t="shared" si="138"/>
        <v>0</v>
      </c>
      <c r="AG86" s="287">
        <f t="shared" si="138"/>
        <v>0</v>
      </c>
      <c r="AH86" s="287">
        <f t="shared" si="138"/>
        <v>0</v>
      </c>
      <c r="AI86" s="287">
        <f t="shared" si="138"/>
        <v>0</v>
      </c>
      <c r="AJ86" s="287">
        <f t="shared" si="138"/>
        <v>0</v>
      </c>
      <c r="AK86" s="287">
        <f t="shared" si="138"/>
        <v>0</v>
      </c>
      <c r="AL86" s="287">
        <f t="shared" ref="AL86:BQ86" si="139">IF(AL8="eksploatacja",$D85/25,0)</f>
        <v>0</v>
      </c>
      <c r="AM86" s="287">
        <f t="shared" si="139"/>
        <v>0</v>
      </c>
      <c r="AN86" s="287">
        <f t="shared" si="139"/>
        <v>0</v>
      </c>
      <c r="AO86" s="287">
        <f t="shared" si="139"/>
        <v>0</v>
      </c>
      <c r="AP86" s="287">
        <f t="shared" si="139"/>
        <v>0</v>
      </c>
      <c r="AQ86" s="287">
        <f t="shared" si="139"/>
        <v>0</v>
      </c>
      <c r="AR86" s="287">
        <f t="shared" si="139"/>
        <v>0</v>
      </c>
      <c r="AS86" s="287">
        <f t="shared" si="139"/>
        <v>0</v>
      </c>
      <c r="AT86" s="287">
        <f t="shared" si="139"/>
        <v>0</v>
      </c>
      <c r="AU86" s="287">
        <f t="shared" si="139"/>
        <v>0</v>
      </c>
      <c r="AV86" s="287">
        <f t="shared" si="139"/>
        <v>0</v>
      </c>
      <c r="AW86" s="287">
        <f t="shared" si="139"/>
        <v>0</v>
      </c>
      <c r="AX86" s="287">
        <f t="shared" si="139"/>
        <v>0</v>
      </c>
      <c r="AY86" s="287">
        <f t="shared" si="139"/>
        <v>0</v>
      </c>
      <c r="AZ86" s="287">
        <f t="shared" si="139"/>
        <v>0</v>
      </c>
      <c r="BA86" s="287">
        <f t="shared" si="139"/>
        <v>0</v>
      </c>
      <c r="BB86" s="287">
        <f t="shared" si="139"/>
        <v>0</v>
      </c>
      <c r="BC86" s="287">
        <f t="shared" si="139"/>
        <v>0</v>
      </c>
      <c r="BD86" s="287">
        <f t="shared" si="139"/>
        <v>0</v>
      </c>
      <c r="BE86" s="287">
        <f t="shared" si="139"/>
        <v>0</v>
      </c>
      <c r="BF86" s="287">
        <f t="shared" si="139"/>
        <v>0</v>
      </c>
      <c r="BG86" s="287">
        <f t="shared" si="139"/>
        <v>0</v>
      </c>
      <c r="BH86" s="287">
        <f t="shared" si="139"/>
        <v>0</v>
      </c>
      <c r="BI86" s="287">
        <f t="shared" si="139"/>
        <v>0</v>
      </c>
      <c r="BJ86" s="287">
        <f t="shared" si="139"/>
        <v>0</v>
      </c>
      <c r="BK86" s="287">
        <f t="shared" si="139"/>
        <v>0</v>
      </c>
      <c r="BL86" s="287">
        <f t="shared" si="139"/>
        <v>0</v>
      </c>
      <c r="BM86" s="287">
        <f t="shared" si="139"/>
        <v>0</v>
      </c>
      <c r="BN86" s="287">
        <f t="shared" si="139"/>
        <v>0</v>
      </c>
      <c r="BO86" s="287">
        <f t="shared" si="139"/>
        <v>0</v>
      </c>
      <c r="BP86" s="287">
        <f t="shared" si="139"/>
        <v>0</v>
      </c>
      <c r="BQ86" s="287">
        <f t="shared" si="139"/>
        <v>0</v>
      </c>
      <c r="BR86" s="287">
        <f t="shared" ref="BR86:CE86" si="140">IF(BR8="eksploatacja",$D85/25,0)</f>
        <v>0</v>
      </c>
      <c r="BS86" s="287">
        <f t="shared" si="140"/>
        <v>0</v>
      </c>
      <c r="BT86" s="731">
        <f t="shared" si="140"/>
        <v>0</v>
      </c>
      <c r="BU86" s="287">
        <f t="shared" si="140"/>
        <v>0</v>
      </c>
      <c r="BV86" s="287">
        <f t="shared" si="140"/>
        <v>0</v>
      </c>
      <c r="BW86" s="287">
        <f t="shared" si="140"/>
        <v>0</v>
      </c>
      <c r="BX86" s="287">
        <f t="shared" si="140"/>
        <v>0</v>
      </c>
      <c r="BY86" s="287">
        <f t="shared" si="140"/>
        <v>0</v>
      </c>
      <c r="BZ86" s="287">
        <f t="shared" si="140"/>
        <v>0</v>
      </c>
      <c r="CA86" s="287">
        <f t="shared" si="140"/>
        <v>0</v>
      </c>
      <c r="CB86" s="287">
        <f t="shared" si="140"/>
        <v>0</v>
      </c>
      <c r="CC86" s="287">
        <f t="shared" si="140"/>
        <v>0</v>
      </c>
      <c r="CD86" s="287">
        <f t="shared" si="140"/>
        <v>0</v>
      </c>
      <c r="CE86" s="287">
        <f t="shared" si="140"/>
        <v>0</v>
      </c>
    </row>
    <row r="87" spans="2:83" x14ac:dyDescent="0.25">
      <c r="B87" s="730" t="s">
        <v>313</v>
      </c>
      <c r="C87" s="288" t="s">
        <v>278</v>
      </c>
      <c r="D87" s="427">
        <f t="shared" si="131"/>
        <v>0</v>
      </c>
      <c r="E87" s="258"/>
      <c r="F87" s="287">
        <f>SUMIF(ZAŁ8b!$F$3:$AD$3,ZAŁ9!$F$7:$CE$7,ZAŁ8b!$F10:$AD10)</f>
        <v>0</v>
      </c>
      <c r="G87" s="287">
        <f>SUMIF(ZAŁ8b!$F$3:$AD$3,ZAŁ9!$F$7:$CE$7,ZAŁ8b!$F10:$AD10)</f>
        <v>0</v>
      </c>
      <c r="H87" s="287">
        <f>SUMIF(ZAŁ8b!$F$3:$AD$3,ZAŁ9!$F$7:$CE$7,ZAŁ8b!$F10:$AD10)</f>
        <v>0</v>
      </c>
      <c r="I87" s="287">
        <f>SUMIF(ZAŁ8b!$F$3:$AD$3,ZAŁ9!$F$7:$CE$7,ZAŁ8b!$F10:$AD10)</f>
        <v>0</v>
      </c>
      <c r="J87" s="287">
        <f>SUMIF(ZAŁ8b!$F$3:$AD$3,ZAŁ9!$F$7:$CE$7,ZAŁ8b!$F10:$AD10)</f>
        <v>0</v>
      </c>
      <c r="K87" s="287">
        <f>SUMIF(ZAŁ8b!$F$3:$AD$3,ZAŁ9!$F$7:$CE$7,ZAŁ8b!$F10:$AD10)</f>
        <v>0</v>
      </c>
      <c r="L87" s="287">
        <f>SUMIF(ZAŁ8b!$F$3:$AD$3,ZAŁ9!$F$7:$CE$7,ZAŁ8b!$F10:$AD10)</f>
        <v>0</v>
      </c>
      <c r="M87" s="287">
        <f>SUMIF(ZAŁ8b!$F$3:$AD$3,ZAŁ9!$F$7:$CE$7,ZAŁ8b!$F10:$AD10)</f>
        <v>0</v>
      </c>
      <c r="N87" s="287">
        <f>SUMIF(ZAŁ8b!$F$3:$AD$3,ZAŁ9!$F$7:$CE$7,ZAŁ8b!$F10:$AD10)</f>
        <v>0</v>
      </c>
      <c r="O87" s="287">
        <f>SUMIF(ZAŁ8b!$F$3:$AD$3,ZAŁ9!$F$7:$CE$7,ZAŁ8b!$F10:$AD10)</f>
        <v>0</v>
      </c>
      <c r="P87" s="287">
        <f>SUMIF(ZAŁ8b!$F$3:$AD$3,ZAŁ9!$F$7:$CE$7,ZAŁ8b!$F10:$AD10)</f>
        <v>0</v>
      </c>
      <c r="Q87" s="287">
        <f>SUMIF(ZAŁ8b!$F$3:$AD$3,ZAŁ9!$F$7:$CE$7,ZAŁ8b!$F10:$AD10)</f>
        <v>0</v>
      </c>
      <c r="R87" s="287">
        <f>SUMIF(ZAŁ8b!$F$3:$AD$3,ZAŁ9!$F$7:$CE$7,ZAŁ8b!$F10:$AD10)</f>
        <v>0</v>
      </c>
      <c r="S87" s="287">
        <f>SUMIF(ZAŁ8b!$F$3:$AD$3,ZAŁ9!$F$7:$CE$7,ZAŁ8b!$F10:$AD10)</f>
        <v>0</v>
      </c>
      <c r="T87" s="287">
        <f>SUMIF(ZAŁ8b!$F$3:$AD$3,ZAŁ9!$F$7:$CE$7,ZAŁ8b!$F10:$AD10)</f>
        <v>0</v>
      </c>
      <c r="U87" s="287">
        <f>SUMIF(ZAŁ8b!$F$3:$AD$3,ZAŁ9!$F$7:$CE$7,ZAŁ8b!$F10:$AD10)</f>
        <v>0</v>
      </c>
      <c r="V87" s="287">
        <f>SUMIF(ZAŁ8b!$F$3:$AD$3,ZAŁ9!$F$7:$CE$7,ZAŁ8b!$F10:$AD10)</f>
        <v>0</v>
      </c>
      <c r="W87" s="287">
        <f>SUMIF(ZAŁ8b!$F$3:$AD$3,ZAŁ9!$F$7:$CE$7,ZAŁ8b!$F10:$AD10)</f>
        <v>0</v>
      </c>
      <c r="X87" s="287">
        <f>SUMIF(ZAŁ8b!$F$3:$AD$3,ZAŁ9!$F$7:$CE$7,ZAŁ8b!$F10:$AD10)</f>
        <v>0</v>
      </c>
      <c r="Y87" s="287">
        <f>SUMIF(ZAŁ8b!$F$3:$AD$3,ZAŁ9!$F$7:$CE$7,ZAŁ8b!$F10:$AD10)</f>
        <v>0</v>
      </c>
      <c r="Z87" s="287">
        <f>SUMIF(ZAŁ8b!$F$3:$AD$3,ZAŁ9!$F$7:$CE$7,ZAŁ8b!$F10:$AD10)</f>
        <v>0</v>
      </c>
      <c r="AA87" s="287">
        <f>SUMIF(ZAŁ8b!$F$3:$AD$3,ZAŁ9!$F$7:$CE$7,ZAŁ8b!$F10:$AD10)</f>
        <v>0</v>
      </c>
      <c r="AB87" s="287">
        <f>SUMIF(ZAŁ8b!$F$3:$AD$3,ZAŁ9!$F$7:$CE$7,ZAŁ8b!$F10:$AD10)</f>
        <v>0</v>
      </c>
      <c r="AC87" s="287">
        <f>SUMIF(ZAŁ8b!$F$3:$AD$3,ZAŁ9!$F$7:$CE$7,ZAŁ8b!$F10:$AD10)</f>
        <v>0</v>
      </c>
      <c r="AD87" s="287">
        <f>SUMIF(ZAŁ8b!$F$3:$AD$3,ZAŁ9!$F$7:$CE$7,ZAŁ8b!$F10:$AD10)</f>
        <v>0</v>
      </c>
      <c r="AE87" s="287">
        <f>SUMIF(ZAŁ8b!$F$3:$AD$3,ZAŁ9!$F$7:$CE$7,ZAŁ8b!$F10:$AD10)</f>
        <v>0</v>
      </c>
      <c r="AF87" s="287">
        <f>SUMIF(ZAŁ8b!$F$3:$AD$3,ZAŁ9!$F$7:$CE$7,ZAŁ8b!$F10:$AD10)</f>
        <v>0</v>
      </c>
      <c r="AG87" s="287">
        <f>SUMIF(ZAŁ8b!$F$3:$AD$3,ZAŁ9!$F$7:$CE$7,ZAŁ8b!$F10:$AD10)</f>
        <v>0</v>
      </c>
      <c r="AH87" s="287">
        <f>SUMIF(ZAŁ8b!$F$3:$AD$3,ZAŁ9!$F$7:$CE$7,ZAŁ8b!$F10:$AD10)</f>
        <v>0</v>
      </c>
      <c r="AI87" s="287">
        <f>SUMIF(ZAŁ8b!$F$3:$AD$3,ZAŁ9!$F$7:$CE$7,ZAŁ8b!$F10:$AD10)</f>
        <v>0</v>
      </c>
      <c r="AJ87" s="287">
        <f>SUMIF(ZAŁ8b!$F$3:$AD$3,ZAŁ9!$F$7:$CE$7,ZAŁ8b!$F10:$AD10)</f>
        <v>0</v>
      </c>
      <c r="AK87" s="287">
        <f>SUMIF(ZAŁ8b!$F$3:$AD$3,ZAŁ9!$F$7:$CE$7,ZAŁ8b!$F10:$AD10)</f>
        <v>0</v>
      </c>
      <c r="AL87" s="287">
        <f>SUMIF(ZAŁ8b!$F$3:$AD$3,ZAŁ9!$F$7:$CE$7,ZAŁ8b!$F10:$AD10)</f>
        <v>0</v>
      </c>
      <c r="AM87" s="287">
        <f>SUMIF(ZAŁ8b!$F$3:$AD$3,ZAŁ9!$F$7:$CE$7,ZAŁ8b!$F10:$AD10)</f>
        <v>0</v>
      </c>
      <c r="AN87" s="287">
        <f>SUMIF(ZAŁ8b!$F$3:$AD$3,ZAŁ9!$F$7:$CE$7,ZAŁ8b!$F10:$AD10)</f>
        <v>0</v>
      </c>
      <c r="AO87" s="287">
        <f>SUMIF(ZAŁ8b!$F$3:$AD$3,ZAŁ9!$F$7:$CE$7,ZAŁ8b!$F10:$AD10)</f>
        <v>0</v>
      </c>
      <c r="AP87" s="287">
        <f>SUMIF(ZAŁ8b!$F$3:$AD$3,ZAŁ9!$F$7:$CE$7,ZAŁ8b!$F10:$AD10)</f>
        <v>0</v>
      </c>
      <c r="AQ87" s="287">
        <f>SUMIF(ZAŁ8b!$F$3:$AD$3,ZAŁ9!$F$7:$CE$7,ZAŁ8b!$F10:$AD10)</f>
        <v>0</v>
      </c>
      <c r="AR87" s="287">
        <f>SUMIF(ZAŁ8b!$F$3:$AD$3,ZAŁ9!$F$7:$CE$7,ZAŁ8b!$F10:$AD10)</f>
        <v>0</v>
      </c>
      <c r="AS87" s="287">
        <f>SUMIF(ZAŁ8b!$F$3:$AD$3,ZAŁ9!$F$7:$CE$7,ZAŁ8b!$F10:$AD10)</f>
        <v>0</v>
      </c>
      <c r="AT87" s="287">
        <f>SUMIF(ZAŁ8b!$F$3:$AD$3,ZAŁ9!$F$7:$CE$7,ZAŁ8b!$F10:$AD10)</f>
        <v>0</v>
      </c>
      <c r="AU87" s="287">
        <f>SUMIF(ZAŁ8b!$F$3:$AD$3,ZAŁ9!$F$7:$CE$7,ZAŁ8b!$F10:$AD10)</f>
        <v>0</v>
      </c>
      <c r="AV87" s="287">
        <f>SUMIF(ZAŁ8b!$F$3:$AD$3,ZAŁ9!$F$7:$CE$7,ZAŁ8b!$F10:$AD10)</f>
        <v>0</v>
      </c>
      <c r="AW87" s="287">
        <f>SUMIF(ZAŁ8b!$F$3:$AD$3,ZAŁ9!$F$7:$CE$7,ZAŁ8b!$F10:$AD10)</f>
        <v>0</v>
      </c>
      <c r="AX87" s="287">
        <f>SUMIF(ZAŁ8b!$F$3:$AD$3,ZAŁ9!$F$7:$CE$7,ZAŁ8b!$F10:$AD10)</f>
        <v>0</v>
      </c>
      <c r="AY87" s="287">
        <f>SUMIF(ZAŁ8b!$F$3:$AD$3,ZAŁ9!$F$7:$CE$7,ZAŁ8b!$F10:$AD10)</f>
        <v>0</v>
      </c>
      <c r="AZ87" s="287">
        <f>SUMIF(ZAŁ8b!$F$3:$AD$3,ZAŁ9!$F$7:$CE$7,ZAŁ8b!$F10:$AD10)</f>
        <v>0</v>
      </c>
      <c r="BA87" s="287">
        <f>SUMIF(ZAŁ8b!$F$3:$AD$3,ZAŁ9!$F$7:$CE$7,ZAŁ8b!$F10:$AD10)</f>
        <v>0</v>
      </c>
      <c r="BB87" s="287">
        <f>SUMIF(ZAŁ8b!$F$3:$AD$3,ZAŁ9!$F$7:$CE$7,ZAŁ8b!$F10:$AD10)</f>
        <v>0</v>
      </c>
      <c r="BC87" s="287">
        <f>SUMIF(ZAŁ8b!$F$3:$AD$3,ZAŁ9!$F$7:$CE$7,ZAŁ8b!$F10:$AD10)</f>
        <v>0</v>
      </c>
      <c r="BD87" s="287">
        <f>SUMIF(ZAŁ8b!$F$3:$AD$3,ZAŁ9!$F$7:$CE$7,ZAŁ8b!$F10:$AD10)</f>
        <v>0</v>
      </c>
      <c r="BE87" s="287">
        <f>SUMIF(ZAŁ8b!$F$3:$AD$3,ZAŁ9!$F$7:$CE$7,ZAŁ8b!$F10:$AD10)</f>
        <v>0</v>
      </c>
      <c r="BF87" s="287">
        <f>SUMIF(ZAŁ8b!$F$3:$AD$3,ZAŁ9!$F$7:$CE$7,ZAŁ8b!$F10:$AD10)</f>
        <v>0</v>
      </c>
      <c r="BG87" s="287">
        <f>SUMIF(ZAŁ8b!$F$3:$AD$3,ZAŁ9!$F$7:$CE$7,ZAŁ8b!$F10:$AD10)</f>
        <v>0</v>
      </c>
      <c r="BH87" s="287">
        <f>SUMIF(ZAŁ8b!$F$3:$AD$3,ZAŁ9!$F$7:$CE$7,ZAŁ8b!$F10:$AD10)</f>
        <v>0</v>
      </c>
      <c r="BI87" s="287">
        <f>SUMIF(ZAŁ8b!$F$3:$AD$3,ZAŁ9!$F$7:$CE$7,ZAŁ8b!$F10:$AD10)</f>
        <v>0</v>
      </c>
      <c r="BJ87" s="287">
        <f>SUMIF(ZAŁ8b!$F$3:$AD$3,ZAŁ9!$F$7:$CE$7,ZAŁ8b!$F10:$AD10)</f>
        <v>0</v>
      </c>
      <c r="BK87" s="287">
        <f>SUMIF(ZAŁ8b!$F$3:$AD$3,ZAŁ9!$F$7:$CE$7,ZAŁ8b!$F10:$AD10)</f>
        <v>0</v>
      </c>
      <c r="BL87" s="287">
        <f>SUMIF(ZAŁ8b!$F$3:$AD$3,ZAŁ9!$F$7:$CE$7,ZAŁ8b!$F10:$AD10)</f>
        <v>0</v>
      </c>
      <c r="BM87" s="287">
        <f>SUMIF(ZAŁ8b!$F$3:$AD$3,ZAŁ9!$F$7:$CE$7,ZAŁ8b!$F10:$AD10)</f>
        <v>0</v>
      </c>
      <c r="BN87" s="287">
        <f>SUMIF(ZAŁ8b!$F$3:$AD$3,ZAŁ9!$F$7:$CE$7,ZAŁ8b!$F10:$AD10)</f>
        <v>0</v>
      </c>
      <c r="BO87" s="287">
        <f>SUMIF(ZAŁ8b!$F$3:$AD$3,ZAŁ9!$F$7:$CE$7,ZAŁ8b!$F10:$AD10)</f>
        <v>0</v>
      </c>
      <c r="BP87" s="287">
        <f>SUMIF(ZAŁ8b!$F$3:$AD$3,ZAŁ9!$F$7:$CE$7,ZAŁ8b!$F10:$AD10)</f>
        <v>0</v>
      </c>
      <c r="BQ87" s="287">
        <f>SUMIF(ZAŁ8b!$F$3:$AD$3,ZAŁ9!$F$7:$CE$7,ZAŁ8b!$F10:$AD10)</f>
        <v>0</v>
      </c>
      <c r="BR87" s="287">
        <f>SUMIF(ZAŁ8b!$F$3:$AD$3,ZAŁ9!$F$7:$CE$7,ZAŁ8b!$F10:$AD10)</f>
        <v>0</v>
      </c>
      <c r="BS87" s="287">
        <f>SUMIF(ZAŁ8b!$F$3:$AD$3,ZAŁ9!$F$7:$CE$7,ZAŁ8b!$F10:$AD10)</f>
        <v>0</v>
      </c>
      <c r="BT87" s="731">
        <f>SUMIF(ZAŁ8b!$F$3:$AD$3,ZAŁ9!$F$7:$CE$7,ZAŁ8b!$F10:$AD10)</f>
        <v>0</v>
      </c>
      <c r="BU87" s="287">
        <f>SUMIF(ZAŁ8b!$F$3:$AD$3,ZAŁ9!$F$7:$CE$7,ZAŁ8b!$F10:$AD10)</f>
        <v>0</v>
      </c>
      <c r="BV87" s="287">
        <f>SUMIF(ZAŁ8b!$F$3:$AD$3,ZAŁ9!$F$7:$CE$7,ZAŁ8b!$F10:$AD10)</f>
        <v>0</v>
      </c>
      <c r="BW87" s="287">
        <f>SUMIF(ZAŁ8b!$F$3:$AD$3,ZAŁ9!$F$7:$CE$7,ZAŁ8b!$F10:$AD10)</f>
        <v>0</v>
      </c>
      <c r="BX87" s="287">
        <f>SUMIF(ZAŁ8b!$F$3:$AD$3,ZAŁ9!$F$7:$CE$7,ZAŁ8b!$F10:$AD10)</f>
        <v>0</v>
      </c>
      <c r="BY87" s="287">
        <f>SUMIF(ZAŁ8b!$F$3:$AD$3,ZAŁ9!$F$7:$CE$7,ZAŁ8b!$F10:$AD10)</f>
        <v>0</v>
      </c>
      <c r="BZ87" s="287">
        <f>SUMIF(ZAŁ8b!$F$3:$AD$3,ZAŁ9!$F$7:$CE$7,ZAŁ8b!$F10:$AD10)</f>
        <v>0</v>
      </c>
      <c r="CA87" s="287">
        <f>SUMIF(ZAŁ8b!$F$3:$AD$3,ZAŁ9!$F$7:$CE$7,ZAŁ8b!$F10:$AD10)</f>
        <v>0</v>
      </c>
      <c r="CB87" s="287">
        <f>SUMIF(ZAŁ8b!$F$3:$AD$3,ZAŁ9!$F$7:$CE$7,ZAŁ8b!$F10:$AD10)</f>
        <v>0</v>
      </c>
      <c r="CC87" s="287">
        <f>SUMIF(ZAŁ8b!$F$3:$AD$3,ZAŁ9!$F$7:$CE$7,ZAŁ8b!$F10:$AD10)</f>
        <v>0</v>
      </c>
      <c r="CD87" s="287">
        <f>SUMIF(ZAŁ8b!$F$3:$AD$3,ZAŁ9!$F$7:$CE$7,ZAŁ8b!$F10:$AD10)</f>
        <v>0</v>
      </c>
      <c r="CE87" s="287">
        <f>SUMIF(ZAŁ8b!$F$3:$AD$3,ZAŁ9!$F$7:$CE$7,ZAŁ8b!$F10:$AD10)</f>
        <v>0</v>
      </c>
    </row>
    <row r="88" spans="2:83" ht="18" x14ac:dyDescent="0.35">
      <c r="B88" s="732"/>
      <c r="C88" s="338" t="s">
        <v>529</v>
      </c>
      <c r="D88" s="428">
        <f t="shared" si="131"/>
        <v>0</v>
      </c>
      <c r="E88" s="340"/>
      <c r="F88" s="339">
        <f>IF(F8="eksploatacja",F81+F84+F86,0)</f>
        <v>0</v>
      </c>
      <c r="G88" s="339">
        <f t="shared" ref="G88:BR88" si="141">IF(G8="eksploatacja",G81+G84+G86,0)</f>
        <v>0</v>
      </c>
      <c r="H88" s="339">
        <f t="shared" si="141"/>
        <v>0</v>
      </c>
      <c r="I88" s="339">
        <f t="shared" si="141"/>
        <v>0</v>
      </c>
      <c r="J88" s="339">
        <f t="shared" si="141"/>
        <v>0</v>
      </c>
      <c r="K88" s="339">
        <f t="shared" si="141"/>
        <v>0</v>
      </c>
      <c r="L88" s="339">
        <f t="shared" si="141"/>
        <v>0</v>
      </c>
      <c r="M88" s="339">
        <f t="shared" si="141"/>
        <v>0</v>
      </c>
      <c r="N88" s="339">
        <f t="shared" si="141"/>
        <v>0</v>
      </c>
      <c r="O88" s="339">
        <f t="shared" si="141"/>
        <v>0</v>
      </c>
      <c r="P88" s="339">
        <f t="shared" si="141"/>
        <v>0</v>
      </c>
      <c r="Q88" s="339">
        <f t="shared" si="141"/>
        <v>0</v>
      </c>
      <c r="R88" s="339">
        <f t="shared" si="141"/>
        <v>0</v>
      </c>
      <c r="S88" s="339">
        <f t="shared" si="141"/>
        <v>0</v>
      </c>
      <c r="T88" s="339">
        <f t="shared" si="141"/>
        <v>0</v>
      </c>
      <c r="U88" s="339">
        <f t="shared" si="141"/>
        <v>0</v>
      </c>
      <c r="V88" s="339">
        <f t="shared" si="141"/>
        <v>0</v>
      </c>
      <c r="W88" s="339">
        <f t="shared" si="141"/>
        <v>0</v>
      </c>
      <c r="X88" s="339">
        <f t="shared" si="141"/>
        <v>0</v>
      </c>
      <c r="Y88" s="339">
        <f t="shared" si="141"/>
        <v>0</v>
      </c>
      <c r="Z88" s="339">
        <f t="shared" si="141"/>
        <v>0</v>
      </c>
      <c r="AA88" s="339">
        <f t="shared" si="141"/>
        <v>0</v>
      </c>
      <c r="AB88" s="339">
        <f t="shared" si="141"/>
        <v>0</v>
      </c>
      <c r="AC88" s="339">
        <f t="shared" si="141"/>
        <v>0</v>
      </c>
      <c r="AD88" s="339">
        <f t="shared" si="141"/>
        <v>0</v>
      </c>
      <c r="AE88" s="339">
        <f t="shared" si="141"/>
        <v>0</v>
      </c>
      <c r="AF88" s="339">
        <f t="shared" si="141"/>
        <v>0</v>
      </c>
      <c r="AG88" s="339">
        <f t="shared" si="141"/>
        <v>0</v>
      </c>
      <c r="AH88" s="339">
        <f t="shared" si="141"/>
        <v>0</v>
      </c>
      <c r="AI88" s="339">
        <f t="shared" si="141"/>
        <v>0</v>
      </c>
      <c r="AJ88" s="339">
        <f t="shared" si="141"/>
        <v>0</v>
      </c>
      <c r="AK88" s="339">
        <f t="shared" si="141"/>
        <v>0</v>
      </c>
      <c r="AL88" s="339">
        <f t="shared" si="141"/>
        <v>0</v>
      </c>
      <c r="AM88" s="339">
        <f t="shared" si="141"/>
        <v>0</v>
      </c>
      <c r="AN88" s="339">
        <f t="shared" si="141"/>
        <v>0</v>
      </c>
      <c r="AO88" s="339">
        <f t="shared" si="141"/>
        <v>0</v>
      </c>
      <c r="AP88" s="339">
        <f t="shared" si="141"/>
        <v>0</v>
      </c>
      <c r="AQ88" s="339">
        <f t="shared" si="141"/>
        <v>0</v>
      </c>
      <c r="AR88" s="339">
        <f t="shared" si="141"/>
        <v>0</v>
      </c>
      <c r="AS88" s="339">
        <f t="shared" si="141"/>
        <v>0</v>
      </c>
      <c r="AT88" s="339">
        <f t="shared" si="141"/>
        <v>0</v>
      </c>
      <c r="AU88" s="339">
        <f t="shared" si="141"/>
        <v>0</v>
      </c>
      <c r="AV88" s="339">
        <f t="shared" si="141"/>
        <v>0</v>
      </c>
      <c r="AW88" s="339">
        <f t="shared" si="141"/>
        <v>0</v>
      </c>
      <c r="AX88" s="339">
        <f t="shared" si="141"/>
        <v>0</v>
      </c>
      <c r="AY88" s="339">
        <f t="shared" si="141"/>
        <v>0</v>
      </c>
      <c r="AZ88" s="339">
        <f t="shared" si="141"/>
        <v>0</v>
      </c>
      <c r="BA88" s="339">
        <f t="shared" si="141"/>
        <v>0</v>
      </c>
      <c r="BB88" s="339">
        <f t="shared" si="141"/>
        <v>0</v>
      </c>
      <c r="BC88" s="339">
        <f t="shared" si="141"/>
        <v>0</v>
      </c>
      <c r="BD88" s="339">
        <f t="shared" si="141"/>
        <v>0</v>
      </c>
      <c r="BE88" s="339">
        <f t="shared" si="141"/>
        <v>0</v>
      </c>
      <c r="BF88" s="339">
        <f t="shared" si="141"/>
        <v>0</v>
      </c>
      <c r="BG88" s="339">
        <f t="shared" si="141"/>
        <v>0</v>
      </c>
      <c r="BH88" s="339">
        <f t="shared" si="141"/>
        <v>0</v>
      </c>
      <c r="BI88" s="339">
        <f t="shared" si="141"/>
        <v>0</v>
      </c>
      <c r="BJ88" s="339">
        <f t="shared" si="141"/>
        <v>0</v>
      </c>
      <c r="BK88" s="339">
        <f t="shared" si="141"/>
        <v>0</v>
      </c>
      <c r="BL88" s="339">
        <f t="shared" si="141"/>
        <v>0</v>
      </c>
      <c r="BM88" s="339">
        <f t="shared" si="141"/>
        <v>0</v>
      </c>
      <c r="BN88" s="339">
        <f t="shared" si="141"/>
        <v>0</v>
      </c>
      <c r="BO88" s="339">
        <f t="shared" si="141"/>
        <v>0</v>
      </c>
      <c r="BP88" s="339">
        <f t="shared" si="141"/>
        <v>0</v>
      </c>
      <c r="BQ88" s="339">
        <f t="shared" si="141"/>
        <v>0</v>
      </c>
      <c r="BR88" s="339">
        <f t="shared" si="141"/>
        <v>0</v>
      </c>
      <c r="BS88" s="339">
        <f t="shared" ref="BS88:CE88" si="142">IF(BS8="eksploatacja",BS81+BS84+BS86,0)</f>
        <v>0</v>
      </c>
      <c r="BT88" s="733">
        <f t="shared" si="142"/>
        <v>0</v>
      </c>
      <c r="BU88" s="339">
        <f t="shared" si="142"/>
        <v>0</v>
      </c>
      <c r="BV88" s="339">
        <f t="shared" si="142"/>
        <v>0</v>
      </c>
      <c r="BW88" s="339">
        <f t="shared" si="142"/>
        <v>0</v>
      </c>
      <c r="BX88" s="339">
        <f t="shared" si="142"/>
        <v>0</v>
      </c>
      <c r="BY88" s="339">
        <f t="shared" si="142"/>
        <v>0</v>
      </c>
      <c r="BZ88" s="339">
        <f t="shared" si="142"/>
        <v>0</v>
      </c>
      <c r="CA88" s="339">
        <f t="shared" si="142"/>
        <v>0</v>
      </c>
      <c r="CB88" s="339">
        <f t="shared" si="142"/>
        <v>0</v>
      </c>
      <c r="CC88" s="339">
        <f t="shared" si="142"/>
        <v>0</v>
      </c>
      <c r="CD88" s="339">
        <f t="shared" si="142"/>
        <v>0</v>
      </c>
      <c r="CE88" s="339">
        <f t="shared" si="142"/>
        <v>0</v>
      </c>
    </row>
    <row r="89" spans="2:83" x14ac:dyDescent="0.25">
      <c r="B89" s="734"/>
      <c r="C89" s="304" t="s">
        <v>279</v>
      </c>
      <c r="D89" s="429"/>
      <c r="E89" s="306"/>
      <c r="F89" s="305">
        <f t="shared" ref="F89:AK89" si="143">IF(F87&gt;0,F87/(26-F6),0)</f>
        <v>0</v>
      </c>
      <c r="G89" s="305">
        <f t="shared" si="143"/>
        <v>0</v>
      </c>
      <c r="H89" s="305">
        <f t="shared" si="143"/>
        <v>0</v>
      </c>
      <c r="I89" s="305">
        <f t="shared" si="143"/>
        <v>0</v>
      </c>
      <c r="J89" s="305">
        <f t="shared" si="143"/>
        <v>0</v>
      </c>
      <c r="K89" s="305">
        <f t="shared" si="143"/>
        <v>0</v>
      </c>
      <c r="L89" s="305">
        <f t="shared" si="143"/>
        <v>0</v>
      </c>
      <c r="M89" s="305">
        <f t="shared" si="143"/>
        <v>0</v>
      </c>
      <c r="N89" s="305">
        <f t="shared" si="143"/>
        <v>0</v>
      </c>
      <c r="O89" s="305">
        <f t="shared" si="143"/>
        <v>0</v>
      </c>
      <c r="P89" s="305">
        <f t="shared" si="143"/>
        <v>0</v>
      </c>
      <c r="Q89" s="305">
        <f t="shared" si="143"/>
        <v>0</v>
      </c>
      <c r="R89" s="305">
        <f t="shared" si="143"/>
        <v>0</v>
      </c>
      <c r="S89" s="305">
        <f t="shared" si="143"/>
        <v>0</v>
      </c>
      <c r="T89" s="305">
        <f t="shared" si="143"/>
        <v>0</v>
      </c>
      <c r="U89" s="305">
        <f t="shared" si="143"/>
        <v>0</v>
      </c>
      <c r="V89" s="305">
        <f t="shared" si="143"/>
        <v>0</v>
      </c>
      <c r="W89" s="305">
        <f t="shared" si="143"/>
        <v>0</v>
      </c>
      <c r="X89" s="305">
        <f t="shared" si="143"/>
        <v>0</v>
      </c>
      <c r="Y89" s="305">
        <f t="shared" si="143"/>
        <v>0</v>
      </c>
      <c r="Z89" s="305">
        <f t="shared" si="143"/>
        <v>0</v>
      </c>
      <c r="AA89" s="305">
        <f t="shared" si="143"/>
        <v>0</v>
      </c>
      <c r="AB89" s="305">
        <f t="shared" si="143"/>
        <v>0</v>
      </c>
      <c r="AC89" s="305">
        <f t="shared" si="143"/>
        <v>0</v>
      </c>
      <c r="AD89" s="305">
        <f t="shared" si="143"/>
        <v>0</v>
      </c>
      <c r="AE89" s="305">
        <f t="shared" si="143"/>
        <v>0</v>
      </c>
      <c r="AF89" s="305">
        <f t="shared" si="143"/>
        <v>0</v>
      </c>
      <c r="AG89" s="305">
        <f t="shared" si="143"/>
        <v>0</v>
      </c>
      <c r="AH89" s="305">
        <f t="shared" si="143"/>
        <v>0</v>
      </c>
      <c r="AI89" s="305">
        <f t="shared" si="143"/>
        <v>0</v>
      </c>
      <c r="AJ89" s="305">
        <f t="shared" si="143"/>
        <v>0</v>
      </c>
      <c r="AK89" s="305">
        <f t="shared" si="143"/>
        <v>0</v>
      </c>
      <c r="AL89" s="305">
        <f t="shared" ref="AL89:BQ89" si="144">IF(AL87&gt;0,AL87/(26-AL6),0)</f>
        <v>0</v>
      </c>
      <c r="AM89" s="305">
        <f t="shared" si="144"/>
        <v>0</v>
      </c>
      <c r="AN89" s="305">
        <f t="shared" si="144"/>
        <v>0</v>
      </c>
      <c r="AO89" s="305">
        <f t="shared" si="144"/>
        <v>0</v>
      </c>
      <c r="AP89" s="305">
        <f t="shared" si="144"/>
        <v>0</v>
      </c>
      <c r="AQ89" s="305">
        <f t="shared" si="144"/>
        <v>0</v>
      </c>
      <c r="AR89" s="305">
        <f t="shared" si="144"/>
        <v>0</v>
      </c>
      <c r="AS89" s="305">
        <f t="shared" si="144"/>
        <v>0</v>
      </c>
      <c r="AT89" s="305">
        <f t="shared" si="144"/>
        <v>0</v>
      </c>
      <c r="AU89" s="305">
        <f t="shared" si="144"/>
        <v>0</v>
      </c>
      <c r="AV89" s="305">
        <f t="shared" si="144"/>
        <v>0</v>
      </c>
      <c r="AW89" s="305">
        <f t="shared" si="144"/>
        <v>0</v>
      </c>
      <c r="AX89" s="305">
        <f t="shared" si="144"/>
        <v>0</v>
      </c>
      <c r="AY89" s="305">
        <f t="shared" si="144"/>
        <v>0</v>
      </c>
      <c r="AZ89" s="305">
        <f t="shared" si="144"/>
        <v>0</v>
      </c>
      <c r="BA89" s="305">
        <f t="shared" si="144"/>
        <v>0</v>
      </c>
      <c r="BB89" s="305">
        <f t="shared" si="144"/>
        <v>0</v>
      </c>
      <c r="BC89" s="305">
        <f t="shared" si="144"/>
        <v>0</v>
      </c>
      <c r="BD89" s="305">
        <f t="shared" si="144"/>
        <v>0</v>
      </c>
      <c r="BE89" s="305">
        <f t="shared" si="144"/>
        <v>0</v>
      </c>
      <c r="BF89" s="305">
        <f t="shared" si="144"/>
        <v>0</v>
      </c>
      <c r="BG89" s="305">
        <f t="shared" si="144"/>
        <v>0</v>
      </c>
      <c r="BH89" s="305">
        <f t="shared" si="144"/>
        <v>0</v>
      </c>
      <c r="BI89" s="305">
        <f t="shared" si="144"/>
        <v>0</v>
      </c>
      <c r="BJ89" s="305">
        <f t="shared" si="144"/>
        <v>0</v>
      </c>
      <c r="BK89" s="305">
        <f t="shared" si="144"/>
        <v>0</v>
      </c>
      <c r="BL89" s="305">
        <f t="shared" si="144"/>
        <v>0</v>
      </c>
      <c r="BM89" s="305">
        <f t="shared" si="144"/>
        <v>0</v>
      </c>
      <c r="BN89" s="305">
        <f t="shared" si="144"/>
        <v>0</v>
      </c>
      <c r="BO89" s="305">
        <f t="shared" si="144"/>
        <v>0</v>
      </c>
      <c r="BP89" s="305">
        <f t="shared" si="144"/>
        <v>0</v>
      </c>
      <c r="BQ89" s="305">
        <f t="shared" si="144"/>
        <v>0</v>
      </c>
      <c r="BR89" s="305">
        <f t="shared" ref="BR89:CE89" si="145">IF(BR87&gt;0,BR87/(26-BR6),0)</f>
        <v>0</v>
      </c>
      <c r="BS89" s="305">
        <f t="shared" si="145"/>
        <v>0</v>
      </c>
      <c r="BT89" s="735">
        <f t="shared" si="145"/>
        <v>0</v>
      </c>
      <c r="BU89" s="305">
        <f t="shared" si="145"/>
        <v>0</v>
      </c>
      <c r="BV89" s="305">
        <f t="shared" si="145"/>
        <v>0</v>
      </c>
      <c r="BW89" s="305">
        <f t="shared" si="145"/>
        <v>0</v>
      </c>
      <c r="BX89" s="305">
        <f t="shared" si="145"/>
        <v>0</v>
      </c>
      <c r="BY89" s="305">
        <f t="shared" si="145"/>
        <v>0</v>
      </c>
      <c r="BZ89" s="305">
        <f t="shared" si="145"/>
        <v>0</v>
      </c>
      <c r="CA89" s="305">
        <f t="shared" si="145"/>
        <v>0</v>
      </c>
      <c r="CB89" s="305">
        <f t="shared" si="145"/>
        <v>0</v>
      </c>
      <c r="CC89" s="305">
        <f t="shared" si="145"/>
        <v>0</v>
      </c>
      <c r="CD89" s="305">
        <f t="shared" si="145"/>
        <v>0</v>
      </c>
      <c r="CE89" s="305">
        <f t="shared" si="145"/>
        <v>0</v>
      </c>
    </row>
    <row r="90" spans="2:83" ht="18" x14ac:dyDescent="0.25">
      <c r="B90" s="728">
        <v>2</v>
      </c>
      <c r="C90" s="335" t="s">
        <v>530</v>
      </c>
      <c r="D90" s="430"/>
      <c r="E90" s="341"/>
      <c r="F90" s="341"/>
      <c r="G90" s="341"/>
      <c r="H90" s="341"/>
      <c r="I90" s="341"/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1"/>
      <c r="AK90" s="341"/>
      <c r="AL90" s="341"/>
      <c r="AM90" s="341"/>
      <c r="AN90" s="341"/>
      <c r="AO90" s="341"/>
      <c r="AP90" s="341"/>
      <c r="AQ90" s="341"/>
      <c r="AR90" s="341"/>
      <c r="AS90" s="341"/>
      <c r="AT90" s="341"/>
      <c r="AU90" s="341"/>
      <c r="AV90" s="341"/>
      <c r="AW90" s="341"/>
      <c r="AX90" s="341"/>
      <c r="AY90" s="341"/>
      <c r="AZ90" s="341"/>
      <c r="BA90" s="341"/>
      <c r="BB90" s="341"/>
      <c r="BC90" s="341"/>
      <c r="BD90" s="341"/>
      <c r="BE90" s="341"/>
      <c r="BF90" s="341"/>
      <c r="BG90" s="342"/>
      <c r="BH90" s="342"/>
      <c r="BI90" s="342"/>
      <c r="BJ90" s="342"/>
      <c r="BK90" s="342"/>
      <c r="BL90" s="342"/>
      <c r="BM90" s="342"/>
      <c r="BN90" s="342"/>
      <c r="BO90" s="342"/>
      <c r="BP90" s="342"/>
      <c r="BQ90" s="342"/>
      <c r="BR90" s="342"/>
      <c r="BS90" s="342"/>
      <c r="BT90" s="736"/>
      <c r="BU90" s="342"/>
      <c r="BV90" s="342"/>
      <c r="BW90" s="342"/>
      <c r="BX90" s="342"/>
      <c r="BY90" s="342"/>
      <c r="BZ90" s="342"/>
      <c r="CA90" s="342"/>
      <c r="CB90" s="342"/>
      <c r="CC90" s="342"/>
      <c r="CD90" s="342"/>
      <c r="CE90" s="342"/>
    </row>
    <row r="91" spans="2:83" x14ac:dyDescent="0.25">
      <c r="B91" s="730" t="s">
        <v>87</v>
      </c>
      <c r="C91" s="289" t="s">
        <v>272</v>
      </c>
      <c r="D91" s="431">
        <f t="shared" ref="D91:D93" si="146">SUM(F91:CE91)</f>
        <v>0</v>
      </c>
      <c r="E91" s="59"/>
      <c r="F91" s="287">
        <f>SUMIF(ZAŁ8b!$F$3:$AD$3,ZAŁ9!$F$7:$CE$7,ZAŁ8b!$F9:$AD9)</f>
        <v>0</v>
      </c>
      <c r="G91" s="287">
        <f>SUMIF(ZAŁ8b!$F$3:$AD$3,ZAŁ9!$F$7:$CE$7,ZAŁ8b!$F9:$AD9)</f>
        <v>0</v>
      </c>
      <c r="H91" s="287">
        <f>SUMIF(ZAŁ8b!$F$3:$AD$3,ZAŁ9!$F$7:$CE$7,ZAŁ8b!$F9:$AD9)</f>
        <v>0</v>
      </c>
      <c r="I91" s="287">
        <f>SUMIF(ZAŁ8b!$F$3:$AD$3,ZAŁ9!$F$7:$CE$7,ZAŁ8b!$F9:$AD9)</f>
        <v>0</v>
      </c>
      <c r="J91" s="287">
        <f>SUMIF(ZAŁ8b!$F$3:$AD$3,ZAŁ9!$F$7:$CE$7,ZAŁ8b!$F9:$AD9)</f>
        <v>0</v>
      </c>
      <c r="K91" s="287">
        <f>SUMIF(ZAŁ8b!$F$3:$AD$3,ZAŁ9!$F$7:$CE$7,ZAŁ8b!$F9:$AD9)</f>
        <v>0</v>
      </c>
      <c r="L91" s="287">
        <f>SUMIF(ZAŁ8b!$F$3:$AD$3,ZAŁ9!$F$7:$CE$7,ZAŁ8b!$F9:$AD9)</f>
        <v>0</v>
      </c>
      <c r="M91" s="287">
        <f>SUMIF(ZAŁ8b!$F$3:$AD$3,ZAŁ9!$F$7:$CE$7,ZAŁ8b!$F9:$AD9)</f>
        <v>0</v>
      </c>
      <c r="N91" s="287">
        <f>SUMIF(ZAŁ8b!$F$3:$AD$3,ZAŁ9!$F$7:$CE$7,ZAŁ8b!$F9:$AD9)</f>
        <v>0</v>
      </c>
      <c r="O91" s="287">
        <f>SUMIF(ZAŁ8b!$F$3:$AD$3,ZAŁ9!$F$7:$CE$7,ZAŁ8b!$F9:$AD9)</f>
        <v>0</v>
      </c>
      <c r="P91" s="287">
        <f>SUMIF(ZAŁ8b!$F$3:$AD$3,ZAŁ9!$F$7:$CE$7,ZAŁ8b!$F9:$AD9)</f>
        <v>0</v>
      </c>
      <c r="Q91" s="287">
        <f>SUMIF(ZAŁ8b!$F$3:$AD$3,ZAŁ9!$F$7:$CE$7,ZAŁ8b!$F9:$AD9)</f>
        <v>0</v>
      </c>
      <c r="R91" s="287">
        <f>SUMIF(ZAŁ8b!$F$3:$AD$3,ZAŁ9!$F$7:$CE$7,ZAŁ8b!$F9:$AD9)</f>
        <v>0</v>
      </c>
      <c r="S91" s="287">
        <f>SUMIF(ZAŁ8b!$F$3:$AD$3,ZAŁ9!$F$7:$CE$7,ZAŁ8b!$F9:$AD9)</f>
        <v>0</v>
      </c>
      <c r="T91" s="287">
        <f>SUMIF(ZAŁ8b!$F$3:$AD$3,ZAŁ9!$F$7:$CE$7,ZAŁ8b!$F9:$AD9)</f>
        <v>0</v>
      </c>
      <c r="U91" s="287">
        <f>SUMIF(ZAŁ8b!$F$3:$AD$3,ZAŁ9!$F$7:$CE$7,ZAŁ8b!$F9:$AD9)</f>
        <v>0</v>
      </c>
      <c r="V91" s="287">
        <f>SUMIF(ZAŁ8b!$F$3:$AD$3,ZAŁ9!$F$7:$CE$7,ZAŁ8b!$F9:$AD9)</f>
        <v>0</v>
      </c>
      <c r="W91" s="287">
        <f>SUMIF(ZAŁ8b!$F$3:$AD$3,ZAŁ9!$F$7:$CE$7,ZAŁ8b!$F9:$AD9)</f>
        <v>0</v>
      </c>
      <c r="X91" s="287">
        <f>SUMIF(ZAŁ8b!$F$3:$AD$3,ZAŁ9!$F$7:$CE$7,ZAŁ8b!$F9:$AD9)</f>
        <v>0</v>
      </c>
      <c r="Y91" s="287">
        <f>SUMIF(ZAŁ8b!$F$3:$AD$3,ZAŁ9!$F$7:$CE$7,ZAŁ8b!$F9:$AD9)</f>
        <v>0</v>
      </c>
      <c r="Z91" s="287">
        <f>SUMIF(ZAŁ8b!$F$3:$AD$3,ZAŁ9!$F$7:$CE$7,ZAŁ8b!$F9:$AD9)</f>
        <v>0</v>
      </c>
      <c r="AA91" s="287">
        <f>SUMIF(ZAŁ8b!$F$3:$AD$3,ZAŁ9!$F$7:$CE$7,ZAŁ8b!$F9:$AD9)</f>
        <v>0</v>
      </c>
      <c r="AB91" s="287">
        <f>SUMIF(ZAŁ8b!$F$3:$AD$3,ZAŁ9!$F$7:$CE$7,ZAŁ8b!$F9:$AD9)</f>
        <v>0</v>
      </c>
      <c r="AC91" s="287">
        <f>SUMIF(ZAŁ8b!$F$3:$AD$3,ZAŁ9!$F$7:$CE$7,ZAŁ8b!$F9:$AD9)</f>
        <v>0</v>
      </c>
      <c r="AD91" s="287">
        <f>SUMIF(ZAŁ8b!$F$3:$AD$3,ZAŁ9!$F$7:$CE$7,ZAŁ8b!$F9:$AD9)</f>
        <v>0</v>
      </c>
      <c r="AE91" s="287">
        <f>SUMIF(ZAŁ8b!$F$3:$AD$3,ZAŁ9!$F$7:$CE$7,ZAŁ8b!$F9:$AD9)</f>
        <v>0</v>
      </c>
      <c r="AF91" s="287">
        <f>SUMIF(ZAŁ8b!$F$3:$AD$3,ZAŁ9!$F$7:$CE$7,ZAŁ8b!$F9:$AD9)</f>
        <v>0</v>
      </c>
      <c r="AG91" s="287">
        <f>SUMIF(ZAŁ8b!$F$3:$AD$3,ZAŁ9!$F$7:$CE$7,ZAŁ8b!$F9:$AD9)</f>
        <v>0</v>
      </c>
      <c r="AH91" s="287">
        <f>SUMIF(ZAŁ8b!$F$3:$AD$3,ZAŁ9!$F$7:$CE$7,ZAŁ8b!$F9:$AD9)</f>
        <v>0</v>
      </c>
      <c r="AI91" s="287">
        <f>SUMIF(ZAŁ8b!$F$3:$AD$3,ZAŁ9!$F$7:$CE$7,ZAŁ8b!$F9:$AD9)</f>
        <v>0</v>
      </c>
      <c r="AJ91" s="287">
        <f>SUMIF(ZAŁ8b!$F$3:$AD$3,ZAŁ9!$F$7:$CE$7,ZAŁ8b!$F9:$AD9)</f>
        <v>0</v>
      </c>
      <c r="AK91" s="287">
        <f>SUMIF(ZAŁ8b!$F$3:$AD$3,ZAŁ9!$F$7:$CE$7,ZAŁ8b!$F9:$AD9)</f>
        <v>0</v>
      </c>
      <c r="AL91" s="287">
        <f>SUMIF(ZAŁ8b!$F$3:$AD$3,ZAŁ9!$F$7:$CE$7,ZAŁ8b!$F9:$AD9)</f>
        <v>0</v>
      </c>
      <c r="AM91" s="287">
        <f>SUMIF(ZAŁ8b!$F$3:$AD$3,ZAŁ9!$F$7:$CE$7,ZAŁ8b!$F9:$AD9)</f>
        <v>0</v>
      </c>
      <c r="AN91" s="287">
        <f>SUMIF(ZAŁ8b!$F$3:$AD$3,ZAŁ9!$F$7:$CE$7,ZAŁ8b!$F9:$AD9)</f>
        <v>0</v>
      </c>
      <c r="AO91" s="287">
        <f>SUMIF(ZAŁ8b!$F$3:$AD$3,ZAŁ9!$F$7:$CE$7,ZAŁ8b!$F9:$AD9)</f>
        <v>0</v>
      </c>
      <c r="AP91" s="287">
        <f>SUMIF(ZAŁ8b!$F$3:$AD$3,ZAŁ9!$F$7:$CE$7,ZAŁ8b!$F9:$AD9)</f>
        <v>0</v>
      </c>
      <c r="AQ91" s="287">
        <f>SUMIF(ZAŁ8b!$F$3:$AD$3,ZAŁ9!$F$7:$CE$7,ZAŁ8b!$F9:$AD9)</f>
        <v>0</v>
      </c>
      <c r="AR91" s="287">
        <f>SUMIF(ZAŁ8b!$F$3:$AD$3,ZAŁ9!$F$7:$CE$7,ZAŁ8b!$F9:$AD9)</f>
        <v>0</v>
      </c>
      <c r="AS91" s="287">
        <f>SUMIF(ZAŁ8b!$F$3:$AD$3,ZAŁ9!$F$7:$CE$7,ZAŁ8b!$F9:$AD9)</f>
        <v>0</v>
      </c>
      <c r="AT91" s="287">
        <f>SUMIF(ZAŁ8b!$F$3:$AD$3,ZAŁ9!$F$7:$CE$7,ZAŁ8b!$F9:$AD9)</f>
        <v>0</v>
      </c>
      <c r="AU91" s="287">
        <f>SUMIF(ZAŁ8b!$F$3:$AD$3,ZAŁ9!$F$7:$CE$7,ZAŁ8b!$F9:$AD9)</f>
        <v>0</v>
      </c>
      <c r="AV91" s="287">
        <f>SUMIF(ZAŁ8b!$F$3:$AD$3,ZAŁ9!$F$7:$CE$7,ZAŁ8b!$F9:$AD9)</f>
        <v>0</v>
      </c>
      <c r="AW91" s="287">
        <f>SUMIF(ZAŁ8b!$F$3:$AD$3,ZAŁ9!$F$7:$CE$7,ZAŁ8b!$F9:$AD9)</f>
        <v>0</v>
      </c>
      <c r="AX91" s="287">
        <f>SUMIF(ZAŁ8b!$F$3:$AD$3,ZAŁ9!$F$7:$CE$7,ZAŁ8b!$F9:$AD9)</f>
        <v>0</v>
      </c>
      <c r="AY91" s="287">
        <f>SUMIF(ZAŁ8b!$F$3:$AD$3,ZAŁ9!$F$7:$CE$7,ZAŁ8b!$F9:$AD9)</f>
        <v>0</v>
      </c>
      <c r="AZ91" s="287">
        <f>SUMIF(ZAŁ8b!$F$3:$AD$3,ZAŁ9!$F$7:$CE$7,ZAŁ8b!$F9:$AD9)</f>
        <v>0</v>
      </c>
      <c r="BA91" s="287">
        <f>SUMIF(ZAŁ8b!$F$3:$AD$3,ZAŁ9!$F$7:$CE$7,ZAŁ8b!$F9:$AD9)</f>
        <v>0</v>
      </c>
      <c r="BB91" s="287">
        <f>SUMIF(ZAŁ8b!$F$3:$AD$3,ZAŁ9!$F$7:$CE$7,ZAŁ8b!$F9:$AD9)</f>
        <v>0</v>
      </c>
      <c r="BC91" s="287">
        <f>SUMIF(ZAŁ8b!$F$3:$AD$3,ZAŁ9!$F$7:$CE$7,ZAŁ8b!$F9:$AD9)</f>
        <v>0</v>
      </c>
      <c r="BD91" s="287">
        <f>SUMIF(ZAŁ8b!$F$3:$AD$3,ZAŁ9!$F$7:$CE$7,ZAŁ8b!$F9:$AD9)</f>
        <v>0</v>
      </c>
      <c r="BE91" s="287">
        <f>SUMIF(ZAŁ8b!$F$3:$AD$3,ZAŁ9!$F$7:$CE$7,ZAŁ8b!$F9:$AD9)</f>
        <v>0</v>
      </c>
      <c r="BF91" s="287">
        <f>SUMIF(ZAŁ8b!$F$3:$AD$3,ZAŁ9!$F$7:$CE$7,ZAŁ8b!$F9:$AD9)</f>
        <v>0</v>
      </c>
      <c r="BG91" s="287">
        <f>SUMIF(ZAŁ8b!$F$3:$AD$3,ZAŁ9!$F$7:$CE$7,ZAŁ8b!$F9:$AD9)</f>
        <v>0</v>
      </c>
      <c r="BH91" s="287">
        <f>SUMIF(ZAŁ8b!$F$3:$AD$3,ZAŁ9!$F$7:$CE$7,ZAŁ8b!$F9:$AD9)</f>
        <v>0</v>
      </c>
      <c r="BI91" s="287">
        <f>SUMIF(ZAŁ8b!$F$3:$AD$3,ZAŁ9!$F$7:$CE$7,ZAŁ8b!$F9:$AD9)</f>
        <v>0</v>
      </c>
      <c r="BJ91" s="287">
        <f>SUMIF(ZAŁ8b!$F$3:$AD$3,ZAŁ9!$F$7:$CE$7,ZAŁ8b!$F9:$AD9)</f>
        <v>0</v>
      </c>
      <c r="BK91" s="287">
        <f>SUMIF(ZAŁ8b!$F$3:$AD$3,ZAŁ9!$F$7:$CE$7,ZAŁ8b!$F9:$AD9)</f>
        <v>0</v>
      </c>
      <c r="BL91" s="287">
        <f>SUMIF(ZAŁ8b!$F$3:$AD$3,ZAŁ9!$F$7:$CE$7,ZAŁ8b!$F9:$AD9)</f>
        <v>0</v>
      </c>
      <c r="BM91" s="287">
        <f>SUMIF(ZAŁ8b!$F$3:$AD$3,ZAŁ9!$F$7:$CE$7,ZAŁ8b!$F9:$AD9)</f>
        <v>0</v>
      </c>
      <c r="BN91" s="287">
        <f>SUMIF(ZAŁ8b!$F$3:$AD$3,ZAŁ9!$F$7:$CE$7,ZAŁ8b!$F9:$AD9)</f>
        <v>0</v>
      </c>
      <c r="BO91" s="287">
        <f>SUMIF(ZAŁ8b!$F$3:$AD$3,ZAŁ9!$F$7:$CE$7,ZAŁ8b!$F9:$AD9)</f>
        <v>0</v>
      </c>
      <c r="BP91" s="287">
        <f>SUMIF(ZAŁ8b!$F$3:$AD$3,ZAŁ9!$F$7:$CE$7,ZAŁ8b!$F9:$AD9)</f>
        <v>0</v>
      </c>
      <c r="BQ91" s="287">
        <f>SUMIF(ZAŁ8b!$F$3:$AD$3,ZAŁ9!$F$7:$CE$7,ZAŁ8b!$F9:$AD9)</f>
        <v>0</v>
      </c>
      <c r="BR91" s="287">
        <f>SUMIF(ZAŁ8b!$F$3:$AD$3,ZAŁ9!$F$7:$CE$7,ZAŁ8b!$F9:$AD9)</f>
        <v>0</v>
      </c>
      <c r="BS91" s="287">
        <f>SUMIF(ZAŁ8b!$F$3:$AD$3,ZAŁ9!$F$7:$CE$7,ZAŁ8b!$F9:$AD9)</f>
        <v>0</v>
      </c>
      <c r="BT91" s="731">
        <f>SUMIF(ZAŁ8b!$F$3:$AD$3,ZAŁ9!$F$7:$CE$7,ZAŁ8b!$F9:$AD9)</f>
        <v>0</v>
      </c>
      <c r="BU91" s="287">
        <f>SUMIF(ZAŁ8b!$F$3:$AD$3,ZAŁ9!$F$7:$CE$7,ZAŁ8b!$F9:$AD9)</f>
        <v>0</v>
      </c>
      <c r="BV91" s="287">
        <f>SUMIF(ZAŁ8b!$F$3:$AD$3,ZAŁ9!$F$7:$CE$7,ZAŁ8b!$F9:$AD9)</f>
        <v>0</v>
      </c>
      <c r="BW91" s="287">
        <f>SUMIF(ZAŁ8b!$F$3:$AD$3,ZAŁ9!$F$7:$CE$7,ZAŁ8b!$F9:$AD9)</f>
        <v>0</v>
      </c>
      <c r="BX91" s="287">
        <f>SUMIF(ZAŁ8b!$F$3:$AD$3,ZAŁ9!$F$7:$CE$7,ZAŁ8b!$F9:$AD9)</f>
        <v>0</v>
      </c>
      <c r="BY91" s="287">
        <f>SUMIF(ZAŁ8b!$F$3:$AD$3,ZAŁ9!$F$7:$CE$7,ZAŁ8b!$F9:$AD9)</f>
        <v>0</v>
      </c>
      <c r="BZ91" s="287">
        <f>SUMIF(ZAŁ8b!$F$3:$AD$3,ZAŁ9!$F$7:$CE$7,ZAŁ8b!$F9:$AD9)</f>
        <v>0</v>
      </c>
      <c r="CA91" s="287">
        <f>SUMIF(ZAŁ8b!$F$3:$AD$3,ZAŁ9!$F$7:$CE$7,ZAŁ8b!$F9:$AD9)</f>
        <v>0</v>
      </c>
      <c r="CB91" s="287">
        <f>SUMIF(ZAŁ8b!$F$3:$AD$3,ZAŁ9!$F$7:$CE$7,ZAŁ8b!$F9:$AD9)</f>
        <v>0</v>
      </c>
      <c r="CC91" s="287">
        <f>SUMIF(ZAŁ8b!$F$3:$AD$3,ZAŁ9!$F$7:$CE$7,ZAŁ8b!$F9:$AD9)</f>
        <v>0</v>
      </c>
      <c r="CD91" s="287">
        <f>SUMIF(ZAŁ8b!$F$3:$AD$3,ZAŁ9!$F$7:$CE$7,ZAŁ8b!$F9:$AD9)</f>
        <v>0</v>
      </c>
      <c r="CE91" s="287">
        <f>SUMIF(ZAŁ8b!$F$3:$AD$3,ZAŁ9!$F$7:$CE$7,ZAŁ8b!$F9:$AD9)</f>
        <v>0</v>
      </c>
    </row>
    <row r="92" spans="2:83" x14ac:dyDescent="0.25">
      <c r="B92" s="730" t="s">
        <v>88</v>
      </c>
      <c r="C92" s="290" t="s">
        <v>417</v>
      </c>
      <c r="D92" s="431">
        <f t="shared" si="146"/>
        <v>0</v>
      </c>
      <c r="E92" s="59"/>
      <c r="F92" s="287">
        <f t="shared" ref="F92:AK92" si="147">F83</f>
        <v>0</v>
      </c>
      <c r="G92" s="287">
        <f t="shared" si="147"/>
        <v>0</v>
      </c>
      <c r="H92" s="287">
        <f t="shared" si="147"/>
        <v>0</v>
      </c>
      <c r="I92" s="287">
        <f t="shared" si="147"/>
        <v>0</v>
      </c>
      <c r="J92" s="287">
        <f t="shared" si="147"/>
        <v>0</v>
      </c>
      <c r="K92" s="287">
        <f t="shared" si="147"/>
        <v>0</v>
      </c>
      <c r="L92" s="287">
        <f t="shared" si="147"/>
        <v>0</v>
      </c>
      <c r="M92" s="287">
        <f t="shared" si="147"/>
        <v>0</v>
      </c>
      <c r="N92" s="287">
        <f t="shared" si="147"/>
        <v>0</v>
      </c>
      <c r="O92" s="287">
        <f t="shared" si="147"/>
        <v>0</v>
      </c>
      <c r="P92" s="287">
        <f t="shared" si="147"/>
        <v>0</v>
      </c>
      <c r="Q92" s="287">
        <f t="shared" si="147"/>
        <v>0</v>
      </c>
      <c r="R92" s="287">
        <f t="shared" si="147"/>
        <v>0</v>
      </c>
      <c r="S92" s="287">
        <f t="shared" si="147"/>
        <v>0</v>
      </c>
      <c r="T92" s="287">
        <f t="shared" si="147"/>
        <v>0</v>
      </c>
      <c r="U92" s="287">
        <f t="shared" si="147"/>
        <v>0</v>
      </c>
      <c r="V92" s="287">
        <f t="shared" si="147"/>
        <v>0</v>
      </c>
      <c r="W92" s="287">
        <f t="shared" si="147"/>
        <v>0</v>
      </c>
      <c r="X92" s="287">
        <f t="shared" si="147"/>
        <v>0</v>
      </c>
      <c r="Y92" s="287">
        <f t="shared" si="147"/>
        <v>0</v>
      </c>
      <c r="Z92" s="287">
        <f t="shared" si="147"/>
        <v>0</v>
      </c>
      <c r="AA92" s="287">
        <f t="shared" si="147"/>
        <v>0</v>
      </c>
      <c r="AB92" s="287">
        <f t="shared" si="147"/>
        <v>0</v>
      </c>
      <c r="AC92" s="287">
        <f t="shared" si="147"/>
        <v>0</v>
      </c>
      <c r="AD92" s="287">
        <f t="shared" si="147"/>
        <v>0</v>
      </c>
      <c r="AE92" s="287">
        <f t="shared" si="147"/>
        <v>0</v>
      </c>
      <c r="AF92" s="287">
        <f t="shared" si="147"/>
        <v>0</v>
      </c>
      <c r="AG92" s="287">
        <f t="shared" si="147"/>
        <v>0</v>
      </c>
      <c r="AH92" s="287">
        <f t="shared" si="147"/>
        <v>0</v>
      </c>
      <c r="AI92" s="287">
        <f t="shared" si="147"/>
        <v>0</v>
      </c>
      <c r="AJ92" s="287">
        <f t="shared" si="147"/>
        <v>0</v>
      </c>
      <c r="AK92" s="287">
        <f t="shared" si="147"/>
        <v>0</v>
      </c>
      <c r="AL92" s="287">
        <f t="shared" ref="AL92:BQ92" si="148">AL83</f>
        <v>0</v>
      </c>
      <c r="AM92" s="287">
        <f t="shared" si="148"/>
        <v>0</v>
      </c>
      <c r="AN92" s="287">
        <f t="shared" si="148"/>
        <v>0</v>
      </c>
      <c r="AO92" s="287">
        <f t="shared" si="148"/>
        <v>0</v>
      </c>
      <c r="AP92" s="287">
        <f t="shared" si="148"/>
        <v>0</v>
      </c>
      <c r="AQ92" s="287">
        <f t="shared" si="148"/>
        <v>0</v>
      </c>
      <c r="AR92" s="287">
        <f t="shared" si="148"/>
        <v>0</v>
      </c>
      <c r="AS92" s="287">
        <f t="shared" si="148"/>
        <v>0</v>
      </c>
      <c r="AT92" s="287">
        <f t="shared" si="148"/>
        <v>0</v>
      </c>
      <c r="AU92" s="287">
        <f t="shared" si="148"/>
        <v>0</v>
      </c>
      <c r="AV92" s="287">
        <f t="shared" si="148"/>
        <v>0</v>
      </c>
      <c r="AW92" s="287">
        <f t="shared" si="148"/>
        <v>0</v>
      </c>
      <c r="AX92" s="287">
        <f t="shared" si="148"/>
        <v>0</v>
      </c>
      <c r="AY92" s="287">
        <f t="shared" si="148"/>
        <v>0</v>
      </c>
      <c r="AZ92" s="287">
        <f t="shared" si="148"/>
        <v>0</v>
      </c>
      <c r="BA92" s="287">
        <f t="shared" si="148"/>
        <v>0</v>
      </c>
      <c r="BB92" s="287">
        <f t="shared" si="148"/>
        <v>0</v>
      </c>
      <c r="BC92" s="287">
        <f t="shared" si="148"/>
        <v>0</v>
      </c>
      <c r="BD92" s="287">
        <f t="shared" si="148"/>
        <v>0</v>
      </c>
      <c r="BE92" s="287">
        <f t="shared" si="148"/>
        <v>0</v>
      </c>
      <c r="BF92" s="287">
        <f t="shared" si="148"/>
        <v>0</v>
      </c>
      <c r="BG92" s="287">
        <f t="shared" si="148"/>
        <v>0</v>
      </c>
      <c r="BH92" s="287">
        <f t="shared" si="148"/>
        <v>0</v>
      </c>
      <c r="BI92" s="287">
        <f t="shared" si="148"/>
        <v>0</v>
      </c>
      <c r="BJ92" s="287">
        <f t="shared" si="148"/>
        <v>0</v>
      </c>
      <c r="BK92" s="287">
        <f t="shared" si="148"/>
        <v>0</v>
      </c>
      <c r="BL92" s="287">
        <f t="shared" si="148"/>
        <v>0</v>
      </c>
      <c r="BM92" s="287">
        <f t="shared" si="148"/>
        <v>0</v>
      </c>
      <c r="BN92" s="287">
        <f t="shared" si="148"/>
        <v>0</v>
      </c>
      <c r="BO92" s="287">
        <f t="shared" si="148"/>
        <v>0</v>
      </c>
      <c r="BP92" s="287">
        <f t="shared" si="148"/>
        <v>0</v>
      </c>
      <c r="BQ92" s="287">
        <f t="shared" si="148"/>
        <v>0</v>
      </c>
      <c r="BR92" s="287">
        <f t="shared" ref="BR92:CE92" si="149">BR83</f>
        <v>0</v>
      </c>
      <c r="BS92" s="287">
        <f t="shared" si="149"/>
        <v>0</v>
      </c>
      <c r="BT92" s="731">
        <f t="shared" si="149"/>
        <v>0</v>
      </c>
      <c r="BU92" s="287">
        <f t="shared" si="149"/>
        <v>0</v>
      </c>
      <c r="BV92" s="287">
        <f t="shared" si="149"/>
        <v>0</v>
      </c>
      <c r="BW92" s="287">
        <f t="shared" si="149"/>
        <v>0</v>
      </c>
      <c r="BX92" s="287">
        <f t="shared" si="149"/>
        <v>0</v>
      </c>
      <c r="BY92" s="287">
        <f t="shared" si="149"/>
        <v>0</v>
      </c>
      <c r="BZ92" s="287">
        <f t="shared" si="149"/>
        <v>0</v>
      </c>
      <c r="CA92" s="287">
        <f t="shared" si="149"/>
        <v>0</v>
      </c>
      <c r="CB92" s="287">
        <f t="shared" si="149"/>
        <v>0</v>
      </c>
      <c r="CC92" s="287">
        <f t="shared" si="149"/>
        <v>0</v>
      </c>
      <c r="CD92" s="287">
        <f t="shared" si="149"/>
        <v>0</v>
      </c>
      <c r="CE92" s="287">
        <f t="shared" si="149"/>
        <v>0</v>
      </c>
    </row>
    <row r="93" spans="2:83" ht="33" x14ac:dyDescent="0.25">
      <c r="B93" s="737" t="s">
        <v>89</v>
      </c>
      <c r="C93" s="494" t="s">
        <v>531</v>
      </c>
      <c r="D93" s="431">
        <f t="shared" si="146"/>
        <v>0</v>
      </c>
      <c r="E93" s="59"/>
      <c r="F93" s="287">
        <f>SUMIF(ZAŁ8b!$F$3:$AD$3,ZAŁ9!$F$7:$CE$7,ZAŁ8b!$F11:$AD11)</f>
        <v>0</v>
      </c>
      <c r="G93" s="287">
        <f>SUMIF(ZAŁ8b!$F$3:$AD$3,ZAŁ9!$F$7:$CE$7,ZAŁ8b!$F11:$AD11)</f>
        <v>0</v>
      </c>
      <c r="H93" s="287">
        <f>SUMIF(ZAŁ8b!$F$3:$AD$3,ZAŁ9!$F$7:$CE$7,ZAŁ8b!$F11:$AD11)</f>
        <v>0</v>
      </c>
      <c r="I93" s="287">
        <f>SUMIF(ZAŁ8b!$F$3:$AD$3,ZAŁ9!$F$7:$CE$7,ZAŁ8b!$F11:$AD11)</f>
        <v>0</v>
      </c>
      <c r="J93" s="287">
        <f>SUMIF(ZAŁ8b!$F$3:$AD$3,ZAŁ9!$F$7:$CE$7,ZAŁ8b!$F11:$AD11)</f>
        <v>0</v>
      </c>
      <c r="K93" s="287">
        <f>SUMIF(ZAŁ8b!$F$3:$AD$3,ZAŁ9!$F$7:$CE$7,ZAŁ8b!$F11:$AD11)</f>
        <v>0</v>
      </c>
      <c r="L93" s="287">
        <f>SUMIF(ZAŁ8b!$F$3:$AD$3,ZAŁ9!$F$7:$CE$7,ZAŁ8b!$F11:$AD11)</f>
        <v>0</v>
      </c>
      <c r="M93" s="287">
        <f>SUMIF(ZAŁ8b!$F$3:$AD$3,ZAŁ9!$F$7:$CE$7,ZAŁ8b!$F11:$AD11)</f>
        <v>0</v>
      </c>
      <c r="N93" s="287">
        <f>SUMIF(ZAŁ8b!$F$3:$AD$3,ZAŁ9!$F$7:$CE$7,ZAŁ8b!$F11:$AD11)</f>
        <v>0</v>
      </c>
      <c r="O93" s="287">
        <f>SUMIF(ZAŁ8b!$F$3:$AD$3,ZAŁ9!$F$7:$CE$7,ZAŁ8b!$F11:$AD11)</f>
        <v>0</v>
      </c>
      <c r="P93" s="287">
        <f>SUMIF(ZAŁ8b!$F$3:$AD$3,ZAŁ9!$F$7:$CE$7,ZAŁ8b!$F11:$AD11)</f>
        <v>0</v>
      </c>
      <c r="Q93" s="287">
        <f>SUMIF(ZAŁ8b!$F$3:$AD$3,ZAŁ9!$F$7:$CE$7,ZAŁ8b!$F11:$AD11)</f>
        <v>0</v>
      </c>
      <c r="R93" s="287">
        <f>SUMIF(ZAŁ8b!$F$3:$AD$3,ZAŁ9!$F$7:$CE$7,ZAŁ8b!$F11:$AD11)</f>
        <v>0</v>
      </c>
      <c r="S93" s="287">
        <f>SUMIF(ZAŁ8b!$F$3:$AD$3,ZAŁ9!$F$7:$CE$7,ZAŁ8b!$F11:$AD11)</f>
        <v>0</v>
      </c>
      <c r="T93" s="287">
        <f>SUMIF(ZAŁ8b!$F$3:$AD$3,ZAŁ9!$F$7:$CE$7,ZAŁ8b!$F11:$AD11)</f>
        <v>0</v>
      </c>
      <c r="U93" s="287">
        <f>SUMIF(ZAŁ8b!$F$3:$AD$3,ZAŁ9!$F$7:$CE$7,ZAŁ8b!$F11:$AD11)</f>
        <v>0</v>
      </c>
      <c r="V93" s="287">
        <f>SUMIF(ZAŁ8b!$F$3:$AD$3,ZAŁ9!$F$7:$CE$7,ZAŁ8b!$F11:$AD11)</f>
        <v>0</v>
      </c>
      <c r="W93" s="287">
        <f>SUMIF(ZAŁ8b!$F$3:$AD$3,ZAŁ9!$F$7:$CE$7,ZAŁ8b!$F11:$AD11)</f>
        <v>0</v>
      </c>
      <c r="X93" s="287">
        <f>SUMIF(ZAŁ8b!$F$3:$AD$3,ZAŁ9!$F$7:$CE$7,ZAŁ8b!$F11:$AD11)</f>
        <v>0</v>
      </c>
      <c r="Y93" s="287">
        <f>SUMIF(ZAŁ8b!$F$3:$AD$3,ZAŁ9!$F$7:$CE$7,ZAŁ8b!$F11:$AD11)</f>
        <v>0</v>
      </c>
      <c r="Z93" s="287">
        <f>SUMIF(ZAŁ8b!$F$3:$AD$3,ZAŁ9!$F$7:$CE$7,ZAŁ8b!$F11:$AD11)</f>
        <v>0</v>
      </c>
      <c r="AA93" s="287">
        <f>SUMIF(ZAŁ8b!$F$3:$AD$3,ZAŁ9!$F$7:$CE$7,ZAŁ8b!$F11:$AD11)</f>
        <v>0</v>
      </c>
      <c r="AB93" s="287">
        <f>SUMIF(ZAŁ8b!$F$3:$AD$3,ZAŁ9!$F$7:$CE$7,ZAŁ8b!$F11:$AD11)</f>
        <v>0</v>
      </c>
      <c r="AC93" s="287">
        <f>SUMIF(ZAŁ8b!$F$3:$AD$3,ZAŁ9!$F$7:$CE$7,ZAŁ8b!$F11:$AD11)</f>
        <v>0</v>
      </c>
      <c r="AD93" s="287">
        <f>SUMIF(ZAŁ8b!$F$3:$AD$3,ZAŁ9!$F$7:$CE$7,ZAŁ8b!$F11:$AD11)</f>
        <v>0</v>
      </c>
      <c r="AE93" s="287">
        <f>SUMIF(ZAŁ8b!$F$3:$AD$3,ZAŁ9!$F$7:$CE$7,ZAŁ8b!$F11:$AD11)</f>
        <v>0</v>
      </c>
      <c r="AF93" s="287">
        <f>SUMIF(ZAŁ8b!$F$3:$AD$3,ZAŁ9!$F$7:$CE$7,ZAŁ8b!$F11:$AD11)</f>
        <v>0</v>
      </c>
      <c r="AG93" s="287">
        <f>SUMIF(ZAŁ8b!$F$3:$AD$3,ZAŁ9!$F$7:$CE$7,ZAŁ8b!$F11:$AD11)</f>
        <v>0</v>
      </c>
      <c r="AH93" s="287">
        <f>SUMIF(ZAŁ8b!$F$3:$AD$3,ZAŁ9!$F$7:$CE$7,ZAŁ8b!$F11:$AD11)</f>
        <v>0</v>
      </c>
      <c r="AI93" s="287">
        <f>SUMIF(ZAŁ8b!$F$3:$AD$3,ZAŁ9!$F$7:$CE$7,ZAŁ8b!$F11:$AD11)</f>
        <v>0</v>
      </c>
      <c r="AJ93" s="287">
        <f>SUMIF(ZAŁ8b!$F$3:$AD$3,ZAŁ9!$F$7:$CE$7,ZAŁ8b!$F11:$AD11)</f>
        <v>0</v>
      </c>
      <c r="AK93" s="287">
        <f>SUMIF(ZAŁ8b!$F$3:$AD$3,ZAŁ9!$F$7:$CE$7,ZAŁ8b!$F11:$AD11)</f>
        <v>0</v>
      </c>
      <c r="AL93" s="287">
        <f>SUMIF(ZAŁ8b!$F$3:$AD$3,ZAŁ9!$F$7:$CE$7,ZAŁ8b!$F11:$AD11)</f>
        <v>0</v>
      </c>
      <c r="AM93" s="287">
        <f>SUMIF(ZAŁ8b!$F$3:$AD$3,ZAŁ9!$F$7:$CE$7,ZAŁ8b!$F11:$AD11)</f>
        <v>0</v>
      </c>
      <c r="AN93" s="287">
        <f>SUMIF(ZAŁ8b!$F$3:$AD$3,ZAŁ9!$F$7:$CE$7,ZAŁ8b!$F11:$AD11)</f>
        <v>0</v>
      </c>
      <c r="AO93" s="287">
        <f>SUMIF(ZAŁ8b!$F$3:$AD$3,ZAŁ9!$F$7:$CE$7,ZAŁ8b!$F11:$AD11)</f>
        <v>0</v>
      </c>
      <c r="AP93" s="287">
        <f>SUMIF(ZAŁ8b!$F$3:$AD$3,ZAŁ9!$F$7:$CE$7,ZAŁ8b!$F11:$AD11)</f>
        <v>0</v>
      </c>
      <c r="AQ93" s="287">
        <f>SUMIF(ZAŁ8b!$F$3:$AD$3,ZAŁ9!$F$7:$CE$7,ZAŁ8b!$F11:$AD11)</f>
        <v>0</v>
      </c>
      <c r="AR93" s="287">
        <f>SUMIF(ZAŁ8b!$F$3:$AD$3,ZAŁ9!$F$7:$CE$7,ZAŁ8b!$F11:$AD11)</f>
        <v>0</v>
      </c>
      <c r="AS93" s="287">
        <f>SUMIF(ZAŁ8b!$F$3:$AD$3,ZAŁ9!$F$7:$CE$7,ZAŁ8b!$F11:$AD11)</f>
        <v>0</v>
      </c>
      <c r="AT93" s="287">
        <f>SUMIF(ZAŁ8b!$F$3:$AD$3,ZAŁ9!$F$7:$CE$7,ZAŁ8b!$F11:$AD11)</f>
        <v>0</v>
      </c>
      <c r="AU93" s="287">
        <f>SUMIF(ZAŁ8b!$F$3:$AD$3,ZAŁ9!$F$7:$CE$7,ZAŁ8b!$F11:$AD11)</f>
        <v>0</v>
      </c>
      <c r="AV93" s="287">
        <f>SUMIF(ZAŁ8b!$F$3:$AD$3,ZAŁ9!$F$7:$CE$7,ZAŁ8b!$F11:$AD11)</f>
        <v>0</v>
      </c>
      <c r="AW93" s="287">
        <f>SUMIF(ZAŁ8b!$F$3:$AD$3,ZAŁ9!$F$7:$CE$7,ZAŁ8b!$F11:$AD11)</f>
        <v>0</v>
      </c>
      <c r="AX93" s="287">
        <f>SUMIF(ZAŁ8b!$F$3:$AD$3,ZAŁ9!$F$7:$CE$7,ZAŁ8b!$F11:$AD11)</f>
        <v>0</v>
      </c>
      <c r="AY93" s="287">
        <f>SUMIF(ZAŁ8b!$F$3:$AD$3,ZAŁ9!$F$7:$CE$7,ZAŁ8b!$F11:$AD11)</f>
        <v>0</v>
      </c>
      <c r="AZ93" s="287">
        <f>SUMIF(ZAŁ8b!$F$3:$AD$3,ZAŁ9!$F$7:$CE$7,ZAŁ8b!$F11:$AD11)</f>
        <v>0</v>
      </c>
      <c r="BA93" s="287">
        <f>SUMIF(ZAŁ8b!$F$3:$AD$3,ZAŁ9!$F$7:$CE$7,ZAŁ8b!$F11:$AD11)</f>
        <v>0</v>
      </c>
      <c r="BB93" s="287">
        <f>SUMIF(ZAŁ8b!$F$3:$AD$3,ZAŁ9!$F$7:$CE$7,ZAŁ8b!$F11:$AD11)</f>
        <v>0</v>
      </c>
      <c r="BC93" s="287">
        <f>SUMIF(ZAŁ8b!$F$3:$AD$3,ZAŁ9!$F$7:$CE$7,ZAŁ8b!$F11:$AD11)</f>
        <v>0</v>
      </c>
      <c r="BD93" s="287">
        <f>SUMIF(ZAŁ8b!$F$3:$AD$3,ZAŁ9!$F$7:$CE$7,ZAŁ8b!$F11:$AD11)</f>
        <v>0</v>
      </c>
      <c r="BE93" s="287">
        <f>SUMIF(ZAŁ8b!$F$3:$AD$3,ZAŁ9!$F$7:$CE$7,ZAŁ8b!$F11:$AD11)</f>
        <v>0</v>
      </c>
      <c r="BF93" s="287">
        <f>SUMIF(ZAŁ8b!$F$3:$AD$3,ZAŁ9!$F$7:$CE$7,ZAŁ8b!$F11:$AD11)</f>
        <v>0</v>
      </c>
      <c r="BG93" s="287">
        <f>SUMIF(ZAŁ8b!$F$3:$AD$3,ZAŁ9!$F$7:$CE$7,ZAŁ8b!$F11:$AD11)</f>
        <v>0</v>
      </c>
      <c r="BH93" s="287">
        <f>SUMIF(ZAŁ8b!$F$3:$AD$3,ZAŁ9!$F$7:$CE$7,ZAŁ8b!$F11:$AD11)</f>
        <v>0</v>
      </c>
      <c r="BI93" s="287">
        <f>SUMIF(ZAŁ8b!$F$3:$AD$3,ZAŁ9!$F$7:$CE$7,ZAŁ8b!$F11:$AD11)</f>
        <v>0</v>
      </c>
      <c r="BJ93" s="287">
        <f>SUMIF(ZAŁ8b!$F$3:$AD$3,ZAŁ9!$F$7:$CE$7,ZAŁ8b!$F11:$AD11)</f>
        <v>0</v>
      </c>
      <c r="BK93" s="287">
        <f>SUMIF(ZAŁ8b!$F$3:$AD$3,ZAŁ9!$F$7:$CE$7,ZAŁ8b!$F11:$AD11)</f>
        <v>0</v>
      </c>
      <c r="BL93" s="287">
        <f>SUMIF(ZAŁ8b!$F$3:$AD$3,ZAŁ9!$F$7:$CE$7,ZAŁ8b!$F11:$AD11)</f>
        <v>0</v>
      </c>
      <c r="BM93" s="287">
        <f>SUMIF(ZAŁ8b!$F$3:$AD$3,ZAŁ9!$F$7:$CE$7,ZAŁ8b!$F11:$AD11)</f>
        <v>0</v>
      </c>
      <c r="BN93" s="287">
        <f>SUMIF(ZAŁ8b!$F$3:$AD$3,ZAŁ9!$F$7:$CE$7,ZAŁ8b!$F11:$AD11)</f>
        <v>0</v>
      </c>
      <c r="BO93" s="287">
        <f>SUMIF(ZAŁ8b!$F$3:$AD$3,ZAŁ9!$F$7:$CE$7,ZAŁ8b!$F11:$AD11)</f>
        <v>0</v>
      </c>
      <c r="BP93" s="287">
        <f>SUMIF(ZAŁ8b!$F$3:$AD$3,ZAŁ9!$F$7:$CE$7,ZAŁ8b!$F11:$AD11)</f>
        <v>0</v>
      </c>
      <c r="BQ93" s="287">
        <f>SUMIF(ZAŁ8b!$F$3:$AD$3,ZAŁ9!$F$7:$CE$7,ZAŁ8b!$F11:$AD11)</f>
        <v>0</v>
      </c>
      <c r="BR93" s="287">
        <f>SUMIF(ZAŁ8b!$F$3:$AD$3,ZAŁ9!$F$7:$CE$7,ZAŁ8b!$F11:$AD11)</f>
        <v>0</v>
      </c>
      <c r="BS93" s="287">
        <f>SUMIF(ZAŁ8b!$F$3:$AD$3,ZAŁ9!$F$7:$CE$7,ZAŁ8b!$F11:$AD11)</f>
        <v>0</v>
      </c>
      <c r="BT93" s="731">
        <f>SUMIF(ZAŁ8b!$F$3:$AD$3,ZAŁ9!$F$7:$CE$7,ZAŁ8b!$F11:$AD11)</f>
        <v>0</v>
      </c>
      <c r="BU93" s="287">
        <f>SUMIF(ZAŁ8b!$F$3:$AD$3,ZAŁ9!$F$7:$CE$7,ZAŁ8b!$F11:$AD11)</f>
        <v>0</v>
      </c>
      <c r="BV93" s="287">
        <f>SUMIF(ZAŁ8b!$F$3:$AD$3,ZAŁ9!$F$7:$CE$7,ZAŁ8b!$F11:$AD11)</f>
        <v>0</v>
      </c>
      <c r="BW93" s="287">
        <f>SUMIF(ZAŁ8b!$F$3:$AD$3,ZAŁ9!$F$7:$CE$7,ZAŁ8b!$F11:$AD11)</f>
        <v>0</v>
      </c>
      <c r="BX93" s="287">
        <f>SUMIF(ZAŁ8b!$F$3:$AD$3,ZAŁ9!$F$7:$CE$7,ZAŁ8b!$F11:$AD11)</f>
        <v>0</v>
      </c>
      <c r="BY93" s="287">
        <f>SUMIF(ZAŁ8b!$F$3:$AD$3,ZAŁ9!$F$7:$CE$7,ZAŁ8b!$F11:$AD11)</f>
        <v>0</v>
      </c>
      <c r="BZ93" s="287">
        <f>SUMIF(ZAŁ8b!$F$3:$AD$3,ZAŁ9!$F$7:$CE$7,ZAŁ8b!$F11:$AD11)</f>
        <v>0</v>
      </c>
      <c r="CA93" s="287">
        <f>SUMIF(ZAŁ8b!$F$3:$AD$3,ZAŁ9!$F$7:$CE$7,ZAŁ8b!$F11:$AD11)</f>
        <v>0</v>
      </c>
      <c r="CB93" s="287">
        <f>SUMIF(ZAŁ8b!$F$3:$AD$3,ZAŁ9!$F$7:$CE$7,ZAŁ8b!$F11:$AD11)</f>
        <v>0</v>
      </c>
      <c r="CC93" s="287">
        <f>SUMIF(ZAŁ8b!$F$3:$AD$3,ZAŁ9!$F$7:$CE$7,ZAŁ8b!$F11:$AD11)</f>
        <v>0</v>
      </c>
      <c r="CD93" s="287">
        <f>SUMIF(ZAŁ8b!$F$3:$AD$3,ZAŁ9!$F$7:$CE$7,ZAŁ8b!$F11:$AD11)</f>
        <v>0</v>
      </c>
      <c r="CE93" s="287">
        <f>SUMIF(ZAŁ8b!$F$3:$AD$3,ZAŁ9!$F$7:$CE$7,ZAŁ8b!$F11:$AD11)</f>
        <v>0</v>
      </c>
    </row>
    <row r="94" spans="2:83" ht="18" x14ac:dyDescent="0.25">
      <c r="B94" s="730" t="s">
        <v>314</v>
      </c>
      <c r="C94" s="293" t="s">
        <v>532</v>
      </c>
      <c r="D94" s="431">
        <f t="shared" ref="D94:D95" si="150">SUM(F94:CE94)</f>
        <v>0</v>
      </c>
      <c r="E94" s="59"/>
      <c r="F94" s="287">
        <f>SUMIF(ZAŁ8b!$F$3:$AD$3,ZAŁ9!$F$7:$CE$7,ZAŁ8b!$F12:$AD12)</f>
        <v>0</v>
      </c>
      <c r="G94" s="287">
        <f>SUMIF(ZAŁ8b!$F$3:$AD$3,ZAŁ9!$F$7:$CE$7,ZAŁ8b!$F12:$AD12)</f>
        <v>0</v>
      </c>
      <c r="H94" s="287">
        <f>SUMIF(ZAŁ8b!$F$3:$AD$3,ZAŁ9!$F$7:$CE$7,ZAŁ8b!$F12:$AD12)</f>
        <v>0</v>
      </c>
      <c r="I94" s="287">
        <f>SUMIF(ZAŁ8b!$F$3:$AD$3,ZAŁ9!$F$7:$CE$7,ZAŁ8b!$F12:$AD12)</f>
        <v>0</v>
      </c>
      <c r="J94" s="287">
        <f>SUMIF(ZAŁ8b!$F$3:$AD$3,ZAŁ9!$F$7:$CE$7,ZAŁ8b!$F12:$AD12)</f>
        <v>0</v>
      </c>
      <c r="K94" s="287">
        <f>SUMIF(ZAŁ8b!$F$3:$AD$3,ZAŁ9!$F$7:$CE$7,ZAŁ8b!$F12:$AD12)</f>
        <v>0</v>
      </c>
      <c r="L94" s="287">
        <f>SUMIF(ZAŁ8b!$F$3:$AD$3,ZAŁ9!$F$7:$CE$7,ZAŁ8b!$F12:$AD12)</f>
        <v>0</v>
      </c>
      <c r="M94" s="287">
        <f>SUMIF(ZAŁ8b!$F$3:$AD$3,ZAŁ9!$F$7:$CE$7,ZAŁ8b!$F12:$AD12)</f>
        <v>0</v>
      </c>
      <c r="N94" s="287">
        <f>SUMIF(ZAŁ8b!$F$3:$AD$3,ZAŁ9!$F$7:$CE$7,ZAŁ8b!$F12:$AD12)</f>
        <v>0</v>
      </c>
      <c r="O94" s="287">
        <f>SUMIF(ZAŁ8b!$F$3:$AD$3,ZAŁ9!$F$7:$CE$7,ZAŁ8b!$F12:$AD12)</f>
        <v>0</v>
      </c>
      <c r="P94" s="287">
        <f>SUMIF(ZAŁ8b!$F$3:$AD$3,ZAŁ9!$F$7:$CE$7,ZAŁ8b!$F12:$AD12)</f>
        <v>0</v>
      </c>
      <c r="Q94" s="287">
        <f>SUMIF(ZAŁ8b!$F$3:$AD$3,ZAŁ9!$F$7:$CE$7,ZAŁ8b!$F12:$AD12)</f>
        <v>0</v>
      </c>
      <c r="R94" s="287">
        <f>SUMIF(ZAŁ8b!$F$3:$AD$3,ZAŁ9!$F$7:$CE$7,ZAŁ8b!$F12:$AD12)</f>
        <v>0</v>
      </c>
      <c r="S94" s="287">
        <f>SUMIF(ZAŁ8b!$F$3:$AD$3,ZAŁ9!$F$7:$CE$7,ZAŁ8b!$F12:$AD12)</f>
        <v>0</v>
      </c>
      <c r="T94" s="287">
        <f>SUMIF(ZAŁ8b!$F$3:$AD$3,ZAŁ9!$F$7:$CE$7,ZAŁ8b!$F12:$AD12)</f>
        <v>0</v>
      </c>
      <c r="U94" s="287">
        <f>SUMIF(ZAŁ8b!$F$3:$AD$3,ZAŁ9!$F$7:$CE$7,ZAŁ8b!$F12:$AD12)</f>
        <v>0</v>
      </c>
      <c r="V94" s="287">
        <f>SUMIF(ZAŁ8b!$F$3:$AD$3,ZAŁ9!$F$7:$CE$7,ZAŁ8b!$F12:$AD12)</f>
        <v>0</v>
      </c>
      <c r="W94" s="287">
        <f>SUMIF(ZAŁ8b!$F$3:$AD$3,ZAŁ9!$F$7:$CE$7,ZAŁ8b!$F12:$AD12)</f>
        <v>0</v>
      </c>
      <c r="X94" s="287">
        <f>SUMIF(ZAŁ8b!$F$3:$AD$3,ZAŁ9!$F$7:$CE$7,ZAŁ8b!$F12:$AD12)</f>
        <v>0</v>
      </c>
      <c r="Y94" s="287">
        <f>SUMIF(ZAŁ8b!$F$3:$AD$3,ZAŁ9!$F$7:$CE$7,ZAŁ8b!$F12:$AD12)</f>
        <v>0</v>
      </c>
      <c r="Z94" s="287">
        <f>SUMIF(ZAŁ8b!$F$3:$AD$3,ZAŁ9!$F$7:$CE$7,ZAŁ8b!$F12:$AD12)</f>
        <v>0</v>
      </c>
      <c r="AA94" s="287">
        <f>SUMIF(ZAŁ8b!$F$3:$AD$3,ZAŁ9!$F$7:$CE$7,ZAŁ8b!$F12:$AD12)</f>
        <v>0</v>
      </c>
      <c r="AB94" s="287">
        <f>SUMIF(ZAŁ8b!$F$3:$AD$3,ZAŁ9!$F$7:$CE$7,ZAŁ8b!$F12:$AD12)</f>
        <v>0</v>
      </c>
      <c r="AC94" s="287">
        <f>SUMIF(ZAŁ8b!$F$3:$AD$3,ZAŁ9!$F$7:$CE$7,ZAŁ8b!$F12:$AD12)</f>
        <v>0</v>
      </c>
      <c r="AD94" s="287">
        <f>SUMIF(ZAŁ8b!$F$3:$AD$3,ZAŁ9!$F$7:$CE$7,ZAŁ8b!$F12:$AD12)</f>
        <v>0</v>
      </c>
      <c r="AE94" s="287">
        <f>SUMIF(ZAŁ8b!$F$3:$AD$3,ZAŁ9!$F$7:$CE$7,ZAŁ8b!$F12:$AD12)</f>
        <v>0</v>
      </c>
      <c r="AF94" s="287">
        <f>SUMIF(ZAŁ8b!$F$3:$AD$3,ZAŁ9!$F$7:$CE$7,ZAŁ8b!$F12:$AD12)</f>
        <v>0</v>
      </c>
      <c r="AG94" s="287">
        <f>SUMIF(ZAŁ8b!$F$3:$AD$3,ZAŁ9!$F$7:$CE$7,ZAŁ8b!$F12:$AD12)</f>
        <v>0</v>
      </c>
      <c r="AH94" s="287">
        <f>SUMIF(ZAŁ8b!$F$3:$AD$3,ZAŁ9!$F$7:$CE$7,ZAŁ8b!$F12:$AD12)</f>
        <v>0</v>
      </c>
      <c r="AI94" s="287">
        <f>SUMIF(ZAŁ8b!$F$3:$AD$3,ZAŁ9!$F$7:$CE$7,ZAŁ8b!$F12:$AD12)</f>
        <v>0</v>
      </c>
      <c r="AJ94" s="287">
        <f>SUMIF(ZAŁ8b!$F$3:$AD$3,ZAŁ9!$F$7:$CE$7,ZAŁ8b!$F12:$AD12)</f>
        <v>0</v>
      </c>
      <c r="AK94" s="287">
        <f>SUMIF(ZAŁ8b!$F$3:$AD$3,ZAŁ9!$F$7:$CE$7,ZAŁ8b!$F12:$AD12)</f>
        <v>0</v>
      </c>
      <c r="AL94" s="287">
        <f>SUMIF(ZAŁ8b!$F$3:$AD$3,ZAŁ9!$F$7:$CE$7,ZAŁ8b!$F12:$AD12)</f>
        <v>0</v>
      </c>
      <c r="AM94" s="287">
        <f>SUMIF(ZAŁ8b!$F$3:$AD$3,ZAŁ9!$F$7:$CE$7,ZAŁ8b!$F12:$AD12)</f>
        <v>0</v>
      </c>
      <c r="AN94" s="287">
        <f>SUMIF(ZAŁ8b!$F$3:$AD$3,ZAŁ9!$F$7:$CE$7,ZAŁ8b!$F12:$AD12)</f>
        <v>0</v>
      </c>
      <c r="AO94" s="287">
        <f>SUMIF(ZAŁ8b!$F$3:$AD$3,ZAŁ9!$F$7:$CE$7,ZAŁ8b!$F12:$AD12)</f>
        <v>0</v>
      </c>
      <c r="AP94" s="287">
        <f>SUMIF(ZAŁ8b!$F$3:$AD$3,ZAŁ9!$F$7:$CE$7,ZAŁ8b!$F12:$AD12)</f>
        <v>0</v>
      </c>
      <c r="AQ94" s="287">
        <f>SUMIF(ZAŁ8b!$F$3:$AD$3,ZAŁ9!$F$7:$CE$7,ZAŁ8b!$F12:$AD12)</f>
        <v>0</v>
      </c>
      <c r="AR94" s="287">
        <f>SUMIF(ZAŁ8b!$F$3:$AD$3,ZAŁ9!$F$7:$CE$7,ZAŁ8b!$F12:$AD12)</f>
        <v>0</v>
      </c>
      <c r="AS94" s="287">
        <f>SUMIF(ZAŁ8b!$F$3:$AD$3,ZAŁ9!$F$7:$CE$7,ZAŁ8b!$F12:$AD12)</f>
        <v>0</v>
      </c>
      <c r="AT94" s="287">
        <f>SUMIF(ZAŁ8b!$F$3:$AD$3,ZAŁ9!$F$7:$CE$7,ZAŁ8b!$F12:$AD12)</f>
        <v>0</v>
      </c>
      <c r="AU94" s="287">
        <f>SUMIF(ZAŁ8b!$F$3:$AD$3,ZAŁ9!$F$7:$CE$7,ZAŁ8b!$F12:$AD12)</f>
        <v>0</v>
      </c>
      <c r="AV94" s="287">
        <f>SUMIF(ZAŁ8b!$F$3:$AD$3,ZAŁ9!$F$7:$CE$7,ZAŁ8b!$F12:$AD12)</f>
        <v>0</v>
      </c>
      <c r="AW94" s="287">
        <f>SUMIF(ZAŁ8b!$F$3:$AD$3,ZAŁ9!$F$7:$CE$7,ZAŁ8b!$F12:$AD12)</f>
        <v>0</v>
      </c>
      <c r="AX94" s="287">
        <f>SUMIF(ZAŁ8b!$F$3:$AD$3,ZAŁ9!$F$7:$CE$7,ZAŁ8b!$F12:$AD12)</f>
        <v>0</v>
      </c>
      <c r="AY94" s="287">
        <f>SUMIF(ZAŁ8b!$F$3:$AD$3,ZAŁ9!$F$7:$CE$7,ZAŁ8b!$F12:$AD12)</f>
        <v>0</v>
      </c>
      <c r="AZ94" s="287">
        <f>SUMIF(ZAŁ8b!$F$3:$AD$3,ZAŁ9!$F$7:$CE$7,ZAŁ8b!$F12:$AD12)</f>
        <v>0</v>
      </c>
      <c r="BA94" s="287">
        <f>SUMIF(ZAŁ8b!$F$3:$AD$3,ZAŁ9!$F$7:$CE$7,ZAŁ8b!$F12:$AD12)</f>
        <v>0</v>
      </c>
      <c r="BB94" s="287">
        <f>SUMIF(ZAŁ8b!$F$3:$AD$3,ZAŁ9!$F$7:$CE$7,ZAŁ8b!$F12:$AD12)</f>
        <v>0</v>
      </c>
      <c r="BC94" s="287">
        <f>SUMIF(ZAŁ8b!$F$3:$AD$3,ZAŁ9!$F$7:$CE$7,ZAŁ8b!$F12:$AD12)</f>
        <v>0</v>
      </c>
      <c r="BD94" s="287">
        <f>SUMIF(ZAŁ8b!$F$3:$AD$3,ZAŁ9!$F$7:$CE$7,ZAŁ8b!$F12:$AD12)</f>
        <v>0</v>
      </c>
      <c r="BE94" s="287">
        <f>SUMIF(ZAŁ8b!$F$3:$AD$3,ZAŁ9!$F$7:$CE$7,ZAŁ8b!$F12:$AD12)</f>
        <v>0</v>
      </c>
      <c r="BF94" s="287">
        <f>SUMIF(ZAŁ8b!$F$3:$AD$3,ZAŁ9!$F$7:$CE$7,ZAŁ8b!$F12:$AD12)</f>
        <v>0</v>
      </c>
      <c r="BG94" s="287">
        <f>SUMIF(ZAŁ8b!$F$3:$AD$3,ZAŁ9!$F$7:$CE$7,ZAŁ8b!$F12:$AD12)</f>
        <v>0</v>
      </c>
      <c r="BH94" s="287">
        <f>SUMIF(ZAŁ8b!$F$3:$AD$3,ZAŁ9!$F$7:$CE$7,ZAŁ8b!$F12:$AD12)</f>
        <v>0</v>
      </c>
      <c r="BI94" s="287">
        <f>SUMIF(ZAŁ8b!$F$3:$AD$3,ZAŁ9!$F$7:$CE$7,ZAŁ8b!$F12:$AD12)</f>
        <v>0</v>
      </c>
      <c r="BJ94" s="287">
        <f>SUMIF(ZAŁ8b!$F$3:$AD$3,ZAŁ9!$F$7:$CE$7,ZAŁ8b!$F12:$AD12)</f>
        <v>0</v>
      </c>
      <c r="BK94" s="287">
        <f>SUMIF(ZAŁ8b!$F$3:$AD$3,ZAŁ9!$F$7:$CE$7,ZAŁ8b!$F12:$AD12)</f>
        <v>0</v>
      </c>
      <c r="BL94" s="287">
        <f>SUMIF(ZAŁ8b!$F$3:$AD$3,ZAŁ9!$F$7:$CE$7,ZAŁ8b!$F12:$AD12)</f>
        <v>0</v>
      </c>
      <c r="BM94" s="287">
        <f>SUMIF(ZAŁ8b!$F$3:$AD$3,ZAŁ9!$F$7:$CE$7,ZAŁ8b!$F12:$AD12)</f>
        <v>0</v>
      </c>
      <c r="BN94" s="287">
        <f>SUMIF(ZAŁ8b!$F$3:$AD$3,ZAŁ9!$F$7:$CE$7,ZAŁ8b!$F12:$AD12)</f>
        <v>0</v>
      </c>
      <c r="BO94" s="287">
        <f>SUMIF(ZAŁ8b!$F$3:$AD$3,ZAŁ9!$F$7:$CE$7,ZAŁ8b!$F12:$AD12)</f>
        <v>0</v>
      </c>
      <c r="BP94" s="287">
        <f>SUMIF(ZAŁ8b!$F$3:$AD$3,ZAŁ9!$F$7:$CE$7,ZAŁ8b!$F12:$AD12)</f>
        <v>0</v>
      </c>
      <c r="BQ94" s="287">
        <f>SUMIF(ZAŁ8b!$F$3:$AD$3,ZAŁ9!$F$7:$CE$7,ZAŁ8b!$F12:$AD12)</f>
        <v>0</v>
      </c>
      <c r="BR94" s="287">
        <f>SUMIF(ZAŁ8b!$F$3:$AD$3,ZAŁ9!$F$7:$CE$7,ZAŁ8b!$F12:$AD12)</f>
        <v>0</v>
      </c>
      <c r="BS94" s="287">
        <f>SUMIF(ZAŁ8b!$F$3:$AD$3,ZAŁ9!$F$7:$CE$7,ZAŁ8b!$F12:$AD12)</f>
        <v>0</v>
      </c>
      <c r="BT94" s="731">
        <f>SUMIF(ZAŁ8b!$F$3:$AD$3,ZAŁ9!$F$7:$CE$7,ZAŁ8b!$F12:$AD12)</f>
        <v>0</v>
      </c>
      <c r="BU94" s="287">
        <f>SUMIF(ZAŁ8b!$F$3:$AD$3,ZAŁ9!$F$7:$CE$7,ZAŁ8b!$F12:$AD12)</f>
        <v>0</v>
      </c>
      <c r="BV94" s="287">
        <f>SUMIF(ZAŁ8b!$F$3:$AD$3,ZAŁ9!$F$7:$CE$7,ZAŁ8b!$F12:$AD12)</f>
        <v>0</v>
      </c>
      <c r="BW94" s="287">
        <f>SUMIF(ZAŁ8b!$F$3:$AD$3,ZAŁ9!$F$7:$CE$7,ZAŁ8b!$F12:$AD12)</f>
        <v>0</v>
      </c>
      <c r="BX94" s="287">
        <f>SUMIF(ZAŁ8b!$F$3:$AD$3,ZAŁ9!$F$7:$CE$7,ZAŁ8b!$F12:$AD12)</f>
        <v>0</v>
      </c>
      <c r="BY94" s="287">
        <f>SUMIF(ZAŁ8b!$F$3:$AD$3,ZAŁ9!$F$7:$CE$7,ZAŁ8b!$F12:$AD12)</f>
        <v>0</v>
      </c>
      <c r="BZ94" s="287">
        <f>SUMIF(ZAŁ8b!$F$3:$AD$3,ZAŁ9!$F$7:$CE$7,ZAŁ8b!$F12:$AD12)</f>
        <v>0</v>
      </c>
      <c r="CA94" s="287">
        <f>SUMIF(ZAŁ8b!$F$3:$AD$3,ZAŁ9!$F$7:$CE$7,ZAŁ8b!$F12:$AD12)</f>
        <v>0</v>
      </c>
      <c r="CB94" s="287">
        <f>SUMIF(ZAŁ8b!$F$3:$AD$3,ZAŁ9!$F$7:$CE$7,ZAŁ8b!$F12:$AD12)</f>
        <v>0</v>
      </c>
      <c r="CC94" s="287">
        <f>SUMIF(ZAŁ8b!$F$3:$AD$3,ZAŁ9!$F$7:$CE$7,ZAŁ8b!$F12:$AD12)</f>
        <v>0</v>
      </c>
      <c r="CD94" s="287">
        <f>SUMIF(ZAŁ8b!$F$3:$AD$3,ZAŁ9!$F$7:$CE$7,ZAŁ8b!$F12:$AD12)</f>
        <v>0</v>
      </c>
      <c r="CE94" s="287">
        <f>SUMIF(ZAŁ8b!$F$3:$AD$3,ZAŁ9!$F$7:$CE$7,ZAŁ8b!$F12:$AD12)</f>
        <v>0</v>
      </c>
    </row>
    <row r="95" spans="2:83" ht="18" x14ac:dyDescent="0.25">
      <c r="B95" s="732"/>
      <c r="C95" s="343" t="s">
        <v>530</v>
      </c>
      <c r="D95" s="432">
        <f t="shared" si="150"/>
        <v>0</v>
      </c>
      <c r="E95" s="344"/>
      <c r="F95" s="339">
        <f>SUM(F93:F94)</f>
        <v>0</v>
      </c>
      <c r="G95" s="339">
        <f t="shared" ref="G95:BR95" si="151">SUM(G93:G94)</f>
        <v>0</v>
      </c>
      <c r="H95" s="339">
        <f t="shared" si="151"/>
        <v>0</v>
      </c>
      <c r="I95" s="339">
        <f t="shared" si="151"/>
        <v>0</v>
      </c>
      <c r="J95" s="339">
        <f t="shared" si="151"/>
        <v>0</v>
      </c>
      <c r="K95" s="339">
        <f t="shared" si="151"/>
        <v>0</v>
      </c>
      <c r="L95" s="339">
        <f t="shared" si="151"/>
        <v>0</v>
      </c>
      <c r="M95" s="339">
        <f t="shared" si="151"/>
        <v>0</v>
      </c>
      <c r="N95" s="339">
        <f t="shared" si="151"/>
        <v>0</v>
      </c>
      <c r="O95" s="339">
        <f t="shared" si="151"/>
        <v>0</v>
      </c>
      <c r="P95" s="339">
        <f t="shared" si="151"/>
        <v>0</v>
      </c>
      <c r="Q95" s="339">
        <f t="shared" si="151"/>
        <v>0</v>
      </c>
      <c r="R95" s="339">
        <f t="shared" si="151"/>
        <v>0</v>
      </c>
      <c r="S95" s="339">
        <f t="shared" si="151"/>
        <v>0</v>
      </c>
      <c r="T95" s="339">
        <f t="shared" si="151"/>
        <v>0</v>
      </c>
      <c r="U95" s="339">
        <f t="shared" si="151"/>
        <v>0</v>
      </c>
      <c r="V95" s="339">
        <f t="shared" si="151"/>
        <v>0</v>
      </c>
      <c r="W95" s="339">
        <f t="shared" si="151"/>
        <v>0</v>
      </c>
      <c r="X95" s="339">
        <f t="shared" si="151"/>
        <v>0</v>
      </c>
      <c r="Y95" s="339">
        <f t="shared" si="151"/>
        <v>0</v>
      </c>
      <c r="Z95" s="339">
        <f t="shared" si="151"/>
        <v>0</v>
      </c>
      <c r="AA95" s="339">
        <f t="shared" si="151"/>
        <v>0</v>
      </c>
      <c r="AB95" s="339">
        <f t="shared" si="151"/>
        <v>0</v>
      </c>
      <c r="AC95" s="339">
        <f t="shared" si="151"/>
        <v>0</v>
      </c>
      <c r="AD95" s="339">
        <f t="shared" si="151"/>
        <v>0</v>
      </c>
      <c r="AE95" s="339">
        <f t="shared" si="151"/>
        <v>0</v>
      </c>
      <c r="AF95" s="339">
        <f t="shared" si="151"/>
        <v>0</v>
      </c>
      <c r="AG95" s="339">
        <f t="shared" si="151"/>
        <v>0</v>
      </c>
      <c r="AH95" s="339">
        <f t="shared" si="151"/>
        <v>0</v>
      </c>
      <c r="AI95" s="339">
        <f t="shared" si="151"/>
        <v>0</v>
      </c>
      <c r="AJ95" s="339">
        <f t="shared" si="151"/>
        <v>0</v>
      </c>
      <c r="AK95" s="339">
        <f t="shared" si="151"/>
        <v>0</v>
      </c>
      <c r="AL95" s="339">
        <f t="shared" si="151"/>
        <v>0</v>
      </c>
      <c r="AM95" s="339">
        <f t="shared" si="151"/>
        <v>0</v>
      </c>
      <c r="AN95" s="339">
        <f t="shared" si="151"/>
        <v>0</v>
      </c>
      <c r="AO95" s="339">
        <f t="shared" si="151"/>
        <v>0</v>
      </c>
      <c r="AP95" s="339">
        <f t="shared" si="151"/>
        <v>0</v>
      </c>
      <c r="AQ95" s="339">
        <f t="shared" si="151"/>
        <v>0</v>
      </c>
      <c r="AR95" s="339">
        <f t="shared" si="151"/>
        <v>0</v>
      </c>
      <c r="AS95" s="339">
        <f t="shared" si="151"/>
        <v>0</v>
      </c>
      <c r="AT95" s="339">
        <f t="shared" si="151"/>
        <v>0</v>
      </c>
      <c r="AU95" s="339">
        <f t="shared" si="151"/>
        <v>0</v>
      </c>
      <c r="AV95" s="339">
        <f t="shared" si="151"/>
        <v>0</v>
      </c>
      <c r="AW95" s="339">
        <f t="shared" si="151"/>
        <v>0</v>
      </c>
      <c r="AX95" s="339">
        <f t="shared" si="151"/>
        <v>0</v>
      </c>
      <c r="AY95" s="339">
        <f t="shared" si="151"/>
        <v>0</v>
      </c>
      <c r="AZ95" s="339">
        <f t="shared" si="151"/>
        <v>0</v>
      </c>
      <c r="BA95" s="339">
        <f t="shared" si="151"/>
        <v>0</v>
      </c>
      <c r="BB95" s="339">
        <f t="shared" si="151"/>
        <v>0</v>
      </c>
      <c r="BC95" s="339">
        <f t="shared" si="151"/>
        <v>0</v>
      </c>
      <c r="BD95" s="339">
        <f t="shared" si="151"/>
        <v>0</v>
      </c>
      <c r="BE95" s="339">
        <f t="shared" si="151"/>
        <v>0</v>
      </c>
      <c r="BF95" s="339">
        <f t="shared" si="151"/>
        <v>0</v>
      </c>
      <c r="BG95" s="339">
        <f t="shared" si="151"/>
        <v>0</v>
      </c>
      <c r="BH95" s="339">
        <f t="shared" si="151"/>
        <v>0</v>
      </c>
      <c r="BI95" s="339">
        <f t="shared" si="151"/>
        <v>0</v>
      </c>
      <c r="BJ95" s="339">
        <f t="shared" si="151"/>
        <v>0</v>
      </c>
      <c r="BK95" s="339">
        <f t="shared" si="151"/>
        <v>0</v>
      </c>
      <c r="BL95" s="339">
        <f t="shared" si="151"/>
        <v>0</v>
      </c>
      <c r="BM95" s="339">
        <f t="shared" si="151"/>
        <v>0</v>
      </c>
      <c r="BN95" s="339">
        <f t="shared" si="151"/>
        <v>0</v>
      </c>
      <c r="BO95" s="339">
        <f t="shared" si="151"/>
        <v>0</v>
      </c>
      <c r="BP95" s="339">
        <f t="shared" si="151"/>
        <v>0</v>
      </c>
      <c r="BQ95" s="339">
        <f t="shared" si="151"/>
        <v>0</v>
      </c>
      <c r="BR95" s="339">
        <f t="shared" si="151"/>
        <v>0</v>
      </c>
      <c r="BS95" s="339">
        <f t="shared" ref="BS95:CE95" si="152">SUM(BS93:BS94)</f>
        <v>0</v>
      </c>
      <c r="BT95" s="733">
        <f t="shared" si="152"/>
        <v>0</v>
      </c>
      <c r="BU95" s="339">
        <f t="shared" si="152"/>
        <v>0</v>
      </c>
      <c r="BV95" s="339">
        <f t="shared" si="152"/>
        <v>0</v>
      </c>
      <c r="BW95" s="339">
        <f t="shared" si="152"/>
        <v>0</v>
      </c>
      <c r="BX95" s="339">
        <f t="shared" si="152"/>
        <v>0</v>
      </c>
      <c r="BY95" s="339">
        <f t="shared" si="152"/>
        <v>0</v>
      </c>
      <c r="BZ95" s="339">
        <f t="shared" si="152"/>
        <v>0</v>
      </c>
      <c r="CA95" s="339">
        <f t="shared" si="152"/>
        <v>0</v>
      </c>
      <c r="CB95" s="339">
        <f t="shared" si="152"/>
        <v>0</v>
      </c>
      <c r="CC95" s="339">
        <f t="shared" si="152"/>
        <v>0</v>
      </c>
      <c r="CD95" s="339">
        <f t="shared" si="152"/>
        <v>0</v>
      </c>
      <c r="CE95" s="339">
        <f t="shared" si="152"/>
        <v>0</v>
      </c>
    </row>
    <row r="96" spans="2:83" x14ac:dyDescent="0.25">
      <c r="B96" s="738"/>
      <c r="C96" s="292"/>
      <c r="D96" s="431"/>
      <c r="E96" s="283"/>
      <c r="F96" s="283"/>
      <c r="G96" s="739"/>
      <c r="H96" s="739"/>
      <c r="I96" s="739"/>
      <c r="J96" s="739"/>
      <c r="K96" s="739"/>
      <c r="L96" s="739"/>
      <c r="M96" s="739"/>
      <c r="N96" s="739"/>
      <c r="O96" s="739"/>
      <c r="P96" s="739"/>
      <c r="Q96" s="739"/>
      <c r="R96" s="739"/>
      <c r="S96" s="739"/>
      <c r="T96" s="739"/>
      <c r="U96" s="739"/>
      <c r="V96" s="739"/>
      <c r="W96" s="739"/>
      <c r="X96" s="739"/>
      <c r="Y96" s="739"/>
      <c r="Z96" s="739"/>
      <c r="AA96" s="739"/>
      <c r="AB96" s="739"/>
      <c r="AC96" s="739"/>
      <c r="AD96" s="739"/>
      <c r="AE96" s="739"/>
      <c r="AF96" s="739"/>
      <c r="AG96" s="739"/>
      <c r="AH96" s="739"/>
      <c r="AI96" s="739"/>
      <c r="AJ96" s="739"/>
      <c r="AK96" s="739"/>
      <c r="AL96" s="739"/>
      <c r="AM96" s="739"/>
      <c r="AN96" s="739"/>
      <c r="AO96" s="739"/>
      <c r="AP96" s="739"/>
      <c r="AQ96" s="739"/>
      <c r="AR96" s="739"/>
      <c r="AS96" s="739"/>
      <c r="AT96" s="739"/>
      <c r="AU96" s="739"/>
      <c r="AV96" s="739"/>
      <c r="AW96" s="739"/>
      <c r="AX96" s="739"/>
      <c r="AY96" s="739"/>
      <c r="AZ96" s="739"/>
      <c r="BA96" s="739"/>
      <c r="BB96" s="739"/>
      <c r="BC96" s="739"/>
      <c r="BD96" s="739"/>
      <c r="BE96" s="739"/>
      <c r="BF96" s="739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740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</row>
    <row r="97" spans="2:83" ht="18" x14ac:dyDescent="0.25">
      <c r="B97" s="728">
        <v>3</v>
      </c>
      <c r="C97" s="335" t="s">
        <v>533</v>
      </c>
      <c r="D97" s="433"/>
      <c r="E97" s="330"/>
      <c r="F97" s="330"/>
      <c r="G97" s="330"/>
      <c r="H97" s="330"/>
      <c r="I97" s="330"/>
      <c r="J97" s="330"/>
      <c r="K97" s="330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0"/>
      <c r="BB97" s="330"/>
      <c r="BC97" s="330"/>
      <c r="BD97" s="330"/>
      <c r="BE97" s="330"/>
      <c r="BF97" s="330"/>
      <c r="BG97" s="345"/>
      <c r="BH97" s="345"/>
      <c r="BI97" s="345"/>
      <c r="BJ97" s="345"/>
      <c r="BK97" s="345"/>
      <c r="BL97" s="345"/>
      <c r="BM97" s="345"/>
      <c r="BN97" s="345"/>
      <c r="BO97" s="345"/>
      <c r="BP97" s="345"/>
      <c r="BQ97" s="345"/>
      <c r="BR97" s="345"/>
      <c r="BS97" s="345"/>
      <c r="BT97" s="741"/>
      <c r="BU97" s="345"/>
      <c r="BV97" s="345"/>
      <c r="BW97" s="345"/>
      <c r="BX97" s="345"/>
      <c r="BY97" s="345"/>
      <c r="BZ97" s="345"/>
      <c r="CA97" s="345"/>
      <c r="CB97" s="345"/>
      <c r="CC97" s="345"/>
      <c r="CD97" s="345"/>
      <c r="CE97" s="345"/>
    </row>
    <row r="98" spans="2:83" ht="18" x14ac:dyDescent="0.25">
      <c r="B98" s="730" t="s">
        <v>100</v>
      </c>
      <c r="C98" s="492" t="s">
        <v>534</v>
      </c>
      <c r="D98" s="427">
        <f>ZAŁ16!C14</f>
        <v>0</v>
      </c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8"/>
      <c r="AI98" s="258"/>
      <c r="AJ98" s="258"/>
      <c r="AK98" s="258"/>
      <c r="AL98" s="258"/>
      <c r="AM98" s="258"/>
      <c r="AN98" s="258"/>
      <c r="AO98" s="258"/>
      <c r="AP98" s="258"/>
      <c r="AQ98" s="258"/>
      <c r="AR98" s="258"/>
      <c r="AS98" s="258"/>
      <c r="AT98" s="258"/>
      <c r="AU98" s="258"/>
      <c r="AV98" s="258"/>
      <c r="AW98" s="258"/>
      <c r="AX98" s="258"/>
      <c r="AY98" s="258"/>
      <c r="AZ98" s="258"/>
      <c r="BA98" s="258"/>
      <c r="BB98" s="258"/>
      <c r="BC98" s="258"/>
      <c r="BD98" s="258"/>
      <c r="BE98" s="258"/>
      <c r="BF98" s="258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47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</row>
    <row r="99" spans="2:83" ht="18" x14ac:dyDescent="0.25">
      <c r="B99" s="742"/>
      <c r="C99" s="343" t="s">
        <v>535</v>
      </c>
      <c r="D99" s="432">
        <f t="shared" ref="D99" si="153">SUM(F99:CE99)</f>
        <v>0</v>
      </c>
      <c r="E99" s="346"/>
      <c r="F99" s="339">
        <f t="shared" ref="F99:AK99" si="154">IF(OR(F8="ND",F8="budowa"),0,$D98*F11)</f>
        <v>0</v>
      </c>
      <c r="G99" s="339">
        <f t="shared" si="154"/>
        <v>0</v>
      </c>
      <c r="H99" s="339">
        <f t="shared" si="154"/>
        <v>0</v>
      </c>
      <c r="I99" s="339">
        <f t="shared" si="154"/>
        <v>0</v>
      </c>
      <c r="J99" s="339">
        <f t="shared" si="154"/>
        <v>0</v>
      </c>
      <c r="K99" s="339">
        <f t="shared" si="154"/>
        <v>0</v>
      </c>
      <c r="L99" s="339">
        <f t="shared" si="154"/>
        <v>0</v>
      </c>
      <c r="M99" s="339">
        <f t="shared" si="154"/>
        <v>0</v>
      </c>
      <c r="N99" s="339">
        <f t="shared" si="154"/>
        <v>0</v>
      </c>
      <c r="O99" s="339">
        <f t="shared" si="154"/>
        <v>0</v>
      </c>
      <c r="P99" s="339">
        <f t="shared" si="154"/>
        <v>0</v>
      </c>
      <c r="Q99" s="339">
        <f t="shared" si="154"/>
        <v>0</v>
      </c>
      <c r="R99" s="339">
        <f t="shared" si="154"/>
        <v>0</v>
      </c>
      <c r="S99" s="339">
        <f t="shared" si="154"/>
        <v>0</v>
      </c>
      <c r="T99" s="339">
        <f t="shared" si="154"/>
        <v>0</v>
      </c>
      <c r="U99" s="339">
        <f t="shared" si="154"/>
        <v>0</v>
      </c>
      <c r="V99" s="339">
        <f t="shared" si="154"/>
        <v>0</v>
      </c>
      <c r="W99" s="339">
        <f t="shared" si="154"/>
        <v>0</v>
      </c>
      <c r="X99" s="339">
        <f t="shared" si="154"/>
        <v>0</v>
      </c>
      <c r="Y99" s="339">
        <f t="shared" si="154"/>
        <v>0</v>
      </c>
      <c r="Z99" s="339">
        <f t="shared" si="154"/>
        <v>0</v>
      </c>
      <c r="AA99" s="339">
        <f t="shared" si="154"/>
        <v>0</v>
      </c>
      <c r="AB99" s="339">
        <f t="shared" si="154"/>
        <v>0</v>
      </c>
      <c r="AC99" s="339">
        <f t="shared" si="154"/>
        <v>0</v>
      </c>
      <c r="AD99" s="339">
        <f t="shared" si="154"/>
        <v>0</v>
      </c>
      <c r="AE99" s="339">
        <f t="shared" si="154"/>
        <v>0</v>
      </c>
      <c r="AF99" s="339">
        <f t="shared" si="154"/>
        <v>0</v>
      </c>
      <c r="AG99" s="339">
        <f t="shared" si="154"/>
        <v>0</v>
      </c>
      <c r="AH99" s="339">
        <f t="shared" si="154"/>
        <v>0</v>
      </c>
      <c r="AI99" s="339">
        <f t="shared" si="154"/>
        <v>0</v>
      </c>
      <c r="AJ99" s="339">
        <f t="shared" si="154"/>
        <v>0</v>
      </c>
      <c r="AK99" s="339">
        <f t="shared" si="154"/>
        <v>0</v>
      </c>
      <c r="AL99" s="339">
        <f t="shared" ref="AL99:BQ99" si="155">IF(OR(AL8="ND",AL8="budowa"),0,$D98*AL11)</f>
        <v>0</v>
      </c>
      <c r="AM99" s="339">
        <f t="shared" si="155"/>
        <v>0</v>
      </c>
      <c r="AN99" s="339">
        <f t="shared" si="155"/>
        <v>0</v>
      </c>
      <c r="AO99" s="339">
        <f t="shared" si="155"/>
        <v>0</v>
      </c>
      <c r="AP99" s="339">
        <f t="shared" si="155"/>
        <v>0</v>
      </c>
      <c r="AQ99" s="339">
        <f t="shared" si="155"/>
        <v>0</v>
      </c>
      <c r="AR99" s="339">
        <f t="shared" si="155"/>
        <v>0</v>
      </c>
      <c r="AS99" s="339">
        <f t="shared" si="155"/>
        <v>0</v>
      </c>
      <c r="AT99" s="339">
        <f t="shared" si="155"/>
        <v>0</v>
      </c>
      <c r="AU99" s="339">
        <f t="shared" si="155"/>
        <v>0</v>
      </c>
      <c r="AV99" s="339">
        <f t="shared" si="155"/>
        <v>0</v>
      </c>
      <c r="AW99" s="339">
        <f t="shared" si="155"/>
        <v>0</v>
      </c>
      <c r="AX99" s="339">
        <f t="shared" si="155"/>
        <v>0</v>
      </c>
      <c r="AY99" s="339">
        <f t="shared" si="155"/>
        <v>0</v>
      </c>
      <c r="AZ99" s="339">
        <f t="shared" si="155"/>
        <v>0</v>
      </c>
      <c r="BA99" s="339">
        <f t="shared" si="155"/>
        <v>0</v>
      </c>
      <c r="BB99" s="339">
        <f t="shared" si="155"/>
        <v>0</v>
      </c>
      <c r="BC99" s="339">
        <f t="shared" si="155"/>
        <v>0</v>
      </c>
      <c r="BD99" s="339">
        <f t="shared" si="155"/>
        <v>0</v>
      </c>
      <c r="BE99" s="339">
        <f t="shared" si="155"/>
        <v>0</v>
      </c>
      <c r="BF99" s="339">
        <f t="shared" si="155"/>
        <v>0</v>
      </c>
      <c r="BG99" s="339">
        <f t="shared" si="155"/>
        <v>0</v>
      </c>
      <c r="BH99" s="339">
        <f t="shared" si="155"/>
        <v>0</v>
      </c>
      <c r="BI99" s="339">
        <f t="shared" si="155"/>
        <v>0</v>
      </c>
      <c r="BJ99" s="339">
        <f t="shared" si="155"/>
        <v>0</v>
      </c>
      <c r="BK99" s="339">
        <f t="shared" si="155"/>
        <v>0</v>
      </c>
      <c r="BL99" s="339">
        <f t="shared" si="155"/>
        <v>0</v>
      </c>
      <c r="BM99" s="339">
        <f t="shared" si="155"/>
        <v>0</v>
      </c>
      <c r="BN99" s="339">
        <f t="shared" si="155"/>
        <v>0</v>
      </c>
      <c r="BO99" s="339">
        <f t="shared" si="155"/>
        <v>0</v>
      </c>
      <c r="BP99" s="339">
        <f t="shared" si="155"/>
        <v>0</v>
      </c>
      <c r="BQ99" s="339">
        <f t="shared" si="155"/>
        <v>0</v>
      </c>
      <c r="BR99" s="339">
        <f t="shared" ref="BR99:CE99" si="156">IF(OR(BR8="ND",BR8="budowa"),0,$D98*BR11)</f>
        <v>0</v>
      </c>
      <c r="BS99" s="339">
        <f t="shared" si="156"/>
        <v>0</v>
      </c>
      <c r="BT99" s="733">
        <f t="shared" si="156"/>
        <v>0</v>
      </c>
      <c r="BU99" s="339">
        <f t="shared" si="156"/>
        <v>0</v>
      </c>
      <c r="BV99" s="339">
        <f t="shared" si="156"/>
        <v>0</v>
      </c>
      <c r="BW99" s="339">
        <f t="shared" si="156"/>
        <v>0</v>
      </c>
      <c r="BX99" s="339">
        <f t="shared" si="156"/>
        <v>0</v>
      </c>
      <c r="BY99" s="339">
        <f t="shared" si="156"/>
        <v>0</v>
      </c>
      <c r="BZ99" s="339">
        <f t="shared" si="156"/>
        <v>0</v>
      </c>
      <c r="CA99" s="339">
        <f t="shared" si="156"/>
        <v>0</v>
      </c>
      <c r="CB99" s="339">
        <f t="shared" si="156"/>
        <v>0</v>
      </c>
      <c r="CC99" s="339">
        <f t="shared" si="156"/>
        <v>0</v>
      </c>
      <c r="CD99" s="339">
        <f t="shared" si="156"/>
        <v>0</v>
      </c>
      <c r="CE99" s="339">
        <f t="shared" si="156"/>
        <v>0</v>
      </c>
    </row>
    <row r="100" spans="2:83" ht="15.75" thickBot="1" x14ac:dyDescent="0.3">
      <c r="B100" s="738"/>
      <c r="C100" s="59"/>
      <c r="D100" s="431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47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</row>
    <row r="101" spans="2:83" ht="18.75" thickBot="1" x14ac:dyDescent="0.4">
      <c r="B101" s="743"/>
      <c r="C101" s="503" t="s">
        <v>539</v>
      </c>
      <c r="D101" s="434">
        <f>SUM(F101:CE101)</f>
        <v>0</v>
      </c>
      <c r="E101" s="284"/>
      <c r="F101" s="347">
        <f t="shared" ref="F101:AK101" si="157">IF(F8="eksploatacja",F99+F88+F95,0)</f>
        <v>0</v>
      </c>
      <c r="G101" s="347">
        <f t="shared" si="157"/>
        <v>0</v>
      </c>
      <c r="H101" s="347">
        <f t="shared" si="157"/>
        <v>0</v>
      </c>
      <c r="I101" s="347">
        <f t="shared" si="157"/>
        <v>0</v>
      </c>
      <c r="J101" s="347">
        <f t="shared" si="157"/>
        <v>0</v>
      </c>
      <c r="K101" s="347">
        <f t="shared" si="157"/>
        <v>0</v>
      </c>
      <c r="L101" s="347">
        <f t="shared" si="157"/>
        <v>0</v>
      </c>
      <c r="M101" s="347">
        <f t="shared" si="157"/>
        <v>0</v>
      </c>
      <c r="N101" s="347">
        <f t="shared" si="157"/>
        <v>0</v>
      </c>
      <c r="O101" s="347">
        <f t="shared" si="157"/>
        <v>0</v>
      </c>
      <c r="P101" s="347">
        <f t="shared" si="157"/>
        <v>0</v>
      </c>
      <c r="Q101" s="347">
        <f t="shared" si="157"/>
        <v>0</v>
      </c>
      <c r="R101" s="347">
        <f t="shared" si="157"/>
        <v>0</v>
      </c>
      <c r="S101" s="347">
        <f t="shared" si="157"/>
        <v>0</v>
      </c>
      <c r="T101" s="347">
        <f t="shared" si="157"/>
        <v>0</v>
      </c>
      <c r="U101" s="347">
        <f t="shared" si="157"/>
        <v>0</v>
      </c>
      <c r="V101" s="347">
        <f t="shared" si="157"/>
        <v>0</v>
      </c>
      <c r="W101" s="347">
        <f t="shared" si="157"/>
        <v>0</v>
      </c>
      <c r="X101" s="347">
        <f t="shared" si="157"/>
        <v>0</v>
      </c>
      <c r="Y101" s="347">
        <f t="shared" si="157"/>
        <v>0</v>
      </c>
      <c r="Z101" s="347">
        <f t="shared" si="157"/>
        <v>0</v>
      </c>
      <c r="AA101" s="347">
        <f t="shared" si="157"/>
        <v>0</v>
      </c>
      <c r="AB101" s="347">
        <f t="shared" si="157"/>
        <v>0</v>
      </c>
      <c r="AC101" s="347">
        <f t="shared" si="157"/>
        <v>0</v>
      </c>
      <c r="AD101" s="347">
        <f t="shared" si="157"/>
        <v>0</v>
      </c>
      <c r="AE101" s="347">
        <f t="shared" si="157"/>
        <v>0</v>
      </c>
      <c r="AF101" s="347">
        <f t="shared" si="157"/>
        <v>0</v>
      </c>
      <c r="AG101" s="347">
        <f t="shared" si="157"/>
        <v>0</v>
      </c>
      <c r="AH101" s="347">
        <f t="shared" si="157"/>
        <v>0</v>
      </c>
      <c r="AI101" s="347">
        <f t="shared" si="157"/>
        <v>0</v>
      </c>
      <c r="AJ101" s="347">
        <f t="shared" si="157"/>
        <v>0</v>
      </c>
      <c r="AK101" s="347">
        <f t="shared" si="157"/>
        <v>0</v>
      </c>
      <c r="AL101" s="347">
        <f t="shared" ref="AL101:BQ101" si="158">IF(AL8="eksploatacja",AL99+AL88+AL95,0)</f>
        <v>0</v>
      </c>
      <c r="AM101" s="347">
        <f t="shared" si="158"/>
        <v>0</v>
      </c>
      <c r="AN101" s="347">
        <f t="shared" si="158"/>
        <v>0</v>
      </c>
      <c r="AO101" s="347">
        <f t="shared" si="158"/>
        <v>0</v>
      </c>
      <c r="AP101" s="347">
        <f t="shared" si="158"/>
        <v>0</v>
      </c>
      <c r="AQ101" s="347">
        <f t="shared" si="158"/>
        <v>0</v>
      </c>
      <c r="AR101" s="347">
        <f t="shared" si="158"/>
        <v>0</v>
      </c>
      <c r="AS101" s="347">
        <f t="shared" si="158"/>
        <v>0</v>
      </c>
      <c r="AT101" s="347">
        <f t="shared" si="158"/>
        <v>0</v>
      </c>
      <c r="AU101" s="347">
        <f t="shared" si="158"/>
        <v>0</v>
      </c>
      <c r="AV101" s="347">
        <f t="shared" si="158"/>
        <v>0</v>
      </c>
      <c r="AW101" s="347">
        <f t="shared" si="158"/>
        <v>0</v>
      </c>
      <c r="AX101" s="347">
        <f t="shared" si="158"/>
        <v>0</v>
      </c>
      <c r="AY101" s="347">
        <f t="shared" si="158"/>
        <v>0</v>
      </c>
      <c r="AZ101" s="347">
        <f t="shared" si="158"/>
        <v>0</v>
      </c>
      <c r="BA101" s="347">
        <f t="shared" si="158"/>
        <v>0</v>
      </c>
      <c r="BB101" s="347">
        <f t="shared" si="158"/>
        <v>0</v>
      </c>
      <c r="BC101" s="347">
        <f t="shared" si="158"/>
        <v>0</v>
      </c>
      <c r="BD101" s="347">
        <f t="shared" si="158"/>
        <v>0</v>
      </c>
      <c r="BE101" s="347">
        <f t="shared" si="158"/>
        <v>0</v>
      </c>
      <c r="BF101" s="347">
        <f t="shared" si="158"/>
        <v>0</v>
      </c>
      <c r="BG101" s="347">
        <f t="shared" si="158"/>
        <v>0</v>
      </c>
      <c r="BH101" s="347">
        <f t="shared" si="158"/>
        <v>0</v>
      </c>
      <c r="BI101" s="347">
        <f t="shared" si="158"/>
        <v>0</v>
      </c>
      <c r="BJ101" s="347">
        <f t="shared" si="158"/>
        <v>0</v>
      </c>
      <c r="BK101" s="347">
        <f t="shared" si="158"/>
        <v>0</v>
      </c>
      <c r="BL101" s="347">
        <f t="shared" si="158"/>
        <v>0</v>
      </c>
      <c r="BM101" s="347">
        <f t="shared" si="158"/>
        <v>0</v>
      </c>
      <c r="BN101" s="347">
        <f t="shared" si="158"/>
        <v>0</v>
      </c>
      <c r="BO101" s="347">
        <f t="shared" si="158"/>
        <v>0</v>
      </c>
      <c r="BP101" s="347">
        <f t="shared" si="158"/>
        <v>0</v>
      </c>
      <c r="BQ101" s="347">
        <f t="shared" si="158"/>
        <v>0</v>
      </c>
      <c r="BR101" s="347">
        <f t="shared" ref="BR101:CE101" si="159">IF(BR8="eksploatacja",BR99+BR88+BR95,0)</f>
        <v>0</v>
      </c>
      <c r="BS101" s="347">
        <f t="shared" si="159"/>
        <v>0</v>
      </c>
      <c r="BT101" s="744">
        <f t="shared" si="159"/>
        <v>0</v>
      </c>
      <c r="BU101" s="347">
        <f t="shared" si="159"/>
        <v>0</v>
      </c>
      <c r="BV101" s="347">
        <f t="shared" si="159"/>
        <v>0</v>
      </c>
      <c r="BW101" s="347">
        <f t="shared" si="159"/>
        <v>0</v>
      </c>
      <c r="BX101" s="347">
        <f t="shared" si="159"/>
        <v>0</v>
      </c>
      <c r="BY101" s="347">
        <f t="shared" si="159"/>
        <v>0</v>
      </c>
      <c r="BZ101" s="347">
        <f t="shared" si="159"/>
        <v>0</v>
      </c>
      <c r="CA101" s="347">
        <f t="shared" si="159"/>
        <v>0</v>
      </c>
      <c r="CB101" s="347">
        <f t="shared" si="159"/>
        <v>0</v>
      </c>
      <c r="CC101" s="347">
        <f t="shared" si="159"/>
        <v>0</v>
      </c>
      <c r="CD101" s="347">
        <f t="shared" si="159"/>
        <v>0</v>
      </c>
      <c r="CE101" s="347">
        <f t="shared" si="159"/>
        <v>0</v>
      </c>
    </row>
    <row r="102" spans="2:83" x14ac:dyDescent="0.25">
      <c r="B102" s="520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528"/>
    </row>
    <row r="103" spans="2:83" x14ac:dyDescent="0.25">
      <c r="B103" s="520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528"/>
    </row>
    <row r="104" spans="2:83" x14ac:dyDescent="0.25">
      <c r="B104" s="520"/>
      <c r="C104" s="541" t="s">
        <v>163</v>
      </c>
      <c r="D104" s="59"/>
      <c r="E104" s="59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528"/>
    </row>
    <row r="105" spans="2:83" x14ac:dyDescent="0.25">
      <c r="B105" s="520"/>
      <c r="C105" s="647" t="s">
        <v>164</v>
      </c>
      <c r="D105" s="59"/>
      <c r="E105" s="541" t="s">
        <v>165</v>
      </c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528"/>
    </row>
    <row r="106" spans="2:83" ht="33.75" customHeight="1" x14ac:dyDescent="0.25">
      <c r="B106" s="520"/>
      <c r="C106" s="65"/>
      <c r="D106" s="971" t="s">
        <v>166</v>
      </c>
      <c r="E106" s="971"/>
      <c r="F106" s="971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528"/>
    </row>
    <row r="107" spans="2:83" x14ac:dyDescent="0.25">
      <c r="B107" s="520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528"/>
    </row>
    <row r="108" spans="2:83" x14ac:dyDescent="0.25">
      <c r="B108" s="520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528"/>
    </row>
    <row r="109" spans="2:83" x14ac:dyDescent="0.25">
      <c r="B109" s="520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528"/>
    </row>
    <row r="110" spans="2:83" x14ac:dyDescent="0.25">
      <c r="B110" s="520"/>
      <c r="C110" s="65"/>
      <c r="D110" s="65"/>
      <c r="E110" s="541" t="s">
        <v>165</v>
      </c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528"/>
    </row>
    <row r="111" spans="2:83" ht="33.75" customHeight="1" thickBot="1" x14ac:dyDescent="0.3">
      <c r="B111" s="551"/>
      <c r="C111" s="552"/>
      <c r="D111" s="966" t="s">
        <v>166</v>
      </c>
      <c r="E111" s="966"/>
      <c r="F111" s="966"/>
      <c r="G111" s="552"/>
      <c r="H111" s="552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  <c r="T111" s="552"/>
      <c r="U111" s="552"/>
      <c r="V111" s="552"/>
      <c r="W111" s="552"/>
      <c r="X111" s="552"/>
      <c r="Y111" s="552"/>
      <c r="Z111" s="552"/>
      <c r="AA111" s="552"/>
      <c r="AB111" s="552"/>
      <c r="AC111" s="552"/>
      <c r="AD111" s="552"/>
      <c r="AE111" s="552"/>
      <c r="AF111" s="552"/>
      <c r="AG111" s="552"/>
      <c r="AH111" s="552"/>
      <c r="AI111" s="552"/>
      <c r="AJ111" s="552"/>
      <c r="AK111" s="552"/>
      <c r="AL111" s="552"/>
      <c r="AM111" s="552"/>
      <c r="AN111" s="552"/>
      <c r="AO111" s="552"/>
      <c r="AP111" s="552"/>
      <c r="AQ111" s="552"/>
      <c r="AR111" s="552"/>
      <c r="AS111" s="552"/>
      <c r="AT111" s="552"/>
      <c r="AU111" s="552"/>
      <c r="AV111" s="552"/>
      <c r="AW111" s="552"/>
      <c r="AX111" s="552"/>
      <c r="AY111" s="552"/>
      <c r="AZ111" s="552"/>
      <c r="BA111" s="552"/>
      <c r="BB111" s="552"/>
      <c r="BC111" s="552"/>
      <c r="BD111" s="552"/>
      <c r="BE111" s="552"/>
      <c r="BF111" s="552"/>
      <c r="BG111" s="552"/>
      <c r="BH111" s="552"/>
      <c r="BI111" s="552"/>
      <c r="BJ111" s="552"/>
      <c r="BK111" s="552"/>
      <c r="BL111" s="552"/>
      <c r="BM111" s="552"/>
      <c r="BN111" s="552"/>
      <c r="BO111" s="552"/>
      <c r="BP111" s="552"/>
      <c r="BQ111" s="552"/>
      <c r="BR111" s="552"/>
      <c r="BS111" s="552"/>
      <c r="BT111" s="554"/>
    </row>
    <row r="112" spans="2:83" ht="15.75" thickTop="1" x14ac:dyDescent="0.25"/>
  </sheetData>
  <sheetProtection algorithmName="SHA-512" hashValue="Dqa0B2rN/X8fYkmJpzJGPj4Me3/zBQgUf3oL8FLcvIrs85PZpRpjEM9Om36Vl+e3ZuYiGIkAu3tG3NLgDrvXfA==" saltValue="mPXn1k9tdqrIbjRRVWu3vQ==" spinCount="100000" sheet="1" objects="1" scenarios="1"/>
  <mergeCells count="2">
    <mergeCell ref="D106:F106"/>
    <mergeCell ref="D111:F111"/>
  </mergeCells>
  <conditionalFormatting sqref="F6:CE104">
    <cfRule type="expression" dxfId="0" priority="1">
      <formula>F$8="ND"</formula>
    </cfRule>
  </conditionalFormatting>
  <pageMargins left="0.25" right="0.25" top="0.75" bottom="0.75" header="0.3" footer="0.3"/>
  <pageSetup paperSize="9" scale="11" fitToHeight="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C2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2.140625" customWidth="1"/>
    <col min="2" max="2" width="65.42578125" customWidth="1"/>
    <col min="3" max="3" width="34" customWidth="1"/>
    <col min="4" max="4" width="9.140625" customWidth="1"/>
  </cols>
  <sheetData>
    <row r="1" spans="2:3" ht="6.75" customHeight="1" thickBot="1" x14ac:dyDescent="0.3"/>
    <row r="2" spans="2:3" s="32" customFormat="1" ht="19.5" thickTop="1" x14ac:dyDescent="0.25">
      <c r="B2" s="958" t="s">
        <v>0</v>
      </c>
      <c r="C2" s="975"/>
    </row>
    <row r="3" spans="2:3" s="32" customFormat="1" ht="15.75" x14ac:dyDescent="0.25">
      <c r="B3" s="967" t="s">
        <v>68</v>
      </c>
      <c r="C3" s="976"/>
    </row>
    <row r="4" spans="2:3" ht="41.25" customHeight="1" x14ac:dyDescent="0.25">
      <c r="B4" s="977" t="s">
        <v>61</v>
      </c>
      <c r="C4" s="978"/>
    </row>
    <row r="5" spans="2:3" x14ac:dyDescent="0.25">
      <c r="B5" s="520"/>
      <c r="C5" s="528"/>
    </row>
    <row r="6" spans="2:3" ht="49.5" customHeight="1" x14ac:dyDescent="0.25">
      <c r="B6" s="604" t="s">
        <v>62</v>
      </c>
      <c r="C6" s="752" t="s">
        <v>204</v>
      </c>
    </row>
    <row r="7" spans="2:3" ht="15.75" thickBot="1" x14ac:dyDescent="0.3">
      <c r="B7" s="606">
        <v>1</v>
      </c>
      <c r="C7" s="607">
        <v>2</v>
      </c>
    </row>
    <row r="8" spans="2:3" ht="53.25" customHeight="1" thickBot="1" x14ac:dyDescent="0.3">
      <c r="B8" s="608" t="s">
        <v>225</v>
      </c>
      <c r="C8" s="841"/>
    </row>
    <row r="9" spans="2:3" x14ac:dyDescent="0.25">
      <c r="B9" s="753"/>
      <c r="C9" s="528"/>
    </row>
    <row r="10" spans="2:3" x14ac:dyDescent="0.25">
      <c r="B10" s="610" t="s">
        <v>184</v>
      </c>
      <c r="C10" s="528"/>
    </row>
    <row r="11" spans="2:3" x14ac:dyDescent="0.25">
      <c r="B11" s="520" t="s">
        <v>541</v>
      </c>
      <c r="C11" s="528"/>
    </row>
    <row r="12" spans="2:3" x14ac:dyDescent="0.25">
      <c r="B12" s="520"/>
      <c r="C12" s="528"/>
    </row>
    <row r="13" spans="2:3" ht="30" x14ac:dyDescent="0.25">
      <c r="B13" s="604" t="s">
        <v>49</v>
      </c>
      <c r="C13" s="605" t="s">
        <v>132</v>
      </c>
    </row>
    <row r="14" spans="2:3" ht="15.75" thickBot="1" x14ac:dyDescent="0.3">
      <c r="B14" s="606">
        <v>1</v>
      </c>
      <c r="C14" s="607">
        <v>2</v>
      </c>
    </row>
    <row r="15" spans="2:3" ht="24" customHeight="1" thickBot="1" x14ac:dyDescent="0.3">
      <c r="B15" s="754" t="s">
        <v>130</v>
      </c>
      <c r="C15" s="841"/>
    </row>
    <row r="16" spans="2:3" ht="30" customHeight="1" thickBot="1" x14ac:dyDescent="0.3">
      <c r="B16" s="755" t="s">
        <v>131</v>
      </c>
      <c r="C16" s="841"/>
    </row>
    <row r="17" spans="2:3" x14ac:dyDescent="0.25">
      <c r="B17" s="520"/>
      <c r="C17" s="528"/>
    </row>
    <row r="18" spans="2:3" x14ac:dyDescent="0.25">
      <c r="B18" s="520"/>
      <c r="C18" s="528"/>
    </row>
    <row r="19" spans="2:3" ht="29.1" customHeight="1" x14ac:dyDescent="0.25">
      <c r="B19" s="520"/>
      <c r="C19" s="528"/>
    </row>
    <row r="20" spans="2:3" x14ac:dyDescent="0.25">
      <c r="B20" s="520"/>
      <c r="C20" s="528"/>
    </row>
    <row r="21" spans="2:3" x14ac:dyDescent="0.25">
      <c r="B21" s="520"/>
      <c r="C21" s="528"/>
    </row>
    <row r="22" spans="2:3" x14ac:dyDescent="0.25">
      <c r="B22" s="540" t="s">
        <v>163</v>
      </c>
      <c r="C22" s="611" t="s">
        <v>165</v>
      </c>
    </row>
    <row r="23" spans="2:3" ht="30" x14ac:dyDescent="0.25">
      <c r="B23" s="600" t="s">
        <v>164</v>
      </c>
      <c r="C23" s="612" t="s">
        <v>166</v>
      </c>
    </row>
    <row r="24" spans="2:3" x14ac:dyDescent="0.25">
      <c r="B24" s="520"/>
      <c r="C24" s="528"/>
    </row>
    <row r="25" spans="2:3" x14ac:dyDescent="0.25">
      <c r="B25" s="520"/>
      <c r="C25" s="528"/>
    </row>
    <row r="26" spans="2:3" x14ac:dyDescent="0.25">
      <c r="B26" s="520"/>
      <c r="C26" s="528"/>
    </row>
    <row r="27" spans="2:3" x14ac:dyDescent="0.25">
      <c r="B27" s="520"/>
      <c r="C27" s="611" t="s">
        <v>165</v>
      </c>
    </row>
    <row r="28" spans="2:3" ht="30.75" thickBot="1" x14ac:dyDescent="0.3">
      <c r="B28" s="551"/>
      <c r="C28" s="614" t="s">
        <v>166</v>
      </c>
    </row>
    <row r="29" spans="2:3" ht="15.75" thickTop="1" x14ac:dyDescent="0.25"/>
  </sheetData>
  <sheetProtection algorithmName="SHA-512" hashValue="DF/dBKRLAqsSsjgHAGVj0DHx09JQgKZkjSqNLgWOsVkc4wcHwB+ln4bfiPdH2GwpLXVAXMqcteK5zV9Hr9+SNA==" saltValue="6E7gExoWPOFQ2yTifQH1WA==" spinCount="100000" sheet="1" objects="1" scenarios="1"/>
  <mergeCells count="3">
    <mergeCell ref="B2:C2"/>
    <mergeCell ref="B3:C3"/>
    <mergeCell ref="B4:C4"/>
  </mergeCells>
  <phoneticPr fontId="0" type="noConversion"/>
  <pageMargins left="0.7" right="0.7" top="0.75" bottom="0.75" header="0.3" footer="0.3"/>
  <pageSetup paperSize="9" scale="88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23"/>
  <sheetViews>
    <sheetView zoomScaleNormal="100" zoomScalePageLayoutView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1.140625" style="9" customWidth="1"/>
    <col min="2" max="2" width="27.85546875" customWidth="1"/>
    <col min="3" max="3" width="7.42578125" customWidth="1"/>
    <col min="4" max="4" width="7.28515625" customWidth="1"/>
    <col min="5" max="5" width="7.7109375" customWidth="1"/>
    <col min="6" max="7" width="8.140625" customWidth="1"/>
    <col min="8" max="8" width="8.42578125" customWidth="1"/>
    <col min="9" max="10" width="8.7109375" customWidth="1"/>
    <col min="11" max="11" width="9.42578125" customWidth="1"/>
    <col min="12" max="12" width="10.28515625" customWidth="1"/>
    <col min="13" max="13" width="8.42578125" customWidth="1"/>
    <col min="14" max="14" width="9" customWidth="1"/>
  </cols>
  <sheetData>
    <row r="1" spans="1:17" ht="7.5" customHeight="1" thickBot="1" x14ac:dyDescent="0.3"/>
    <row r="2" spans="1:17" ht="19.5" thickTop="1" x14ac:dyDescent="0.3">
      <c r="B2" s="1005" t="s">
        <v>0</v>
      </c>
      <c r="C2" s="1006"/>
      <c r="D2" s="1006"/>
      <c r="E2" s="1006"/>
      <c r="F2" s="1006"/>
      <c r="G2" s="1006"/>
      <c r="H2" s="525"/>
      <c r="I2" s="525"/>
      <c r="J2" s="525"/>
      <c r="K2" s="525"/>
      <c r="L2" s="525"/>
      <c r="M2" s="525"/>
      <c r="N2" s="525"/>
      <c r="O2" s="525"/>
      <c r="P2" s="525"/>
      <c r="Q2" s="526"/>
    </row>
    <row r="3" spans="1:17" ht="15.75" x14ac:dyDescent="0.25">
      <c r="B3" s="967" t="s">
        <v>93</v>
      </c>
      <c r="C3" s="968"/>
      <c r="D3" s="968"/>
      <c r="E3" s="968"/>
      <c r="F3" s="968"/>
      <c r="G3" s="556"/>
      <c r="H3" s="65"/>
      <c r="I3" s="65"/>
      <c r="J3" s="65"/>
      <c r="K3" s="65"/>
      <c r="L3" s="65"/>
      <c r="M3" s="65"/>
      <c r="N3" s="65"/>
      <c r="O3" s="65"/>
      <c r="P3" s="65"/>
      <c r="Q3" s="528"/>
    </row>
    <row r="4" spans="1:17" ht="18" customHeight="1" x14ac:dyDescent="0.25">
      <c r="A4" s="37"/>
      <c r="B4" s="756" t="s">
        <v>67</v>
      </c>
      <c r="C4" s="757"/>
      <c r="D4" s="757"/>
      <c r="E4" s="758"/>
      <c r="F4" s="758"/>
      <c r="G4" s="757"/>
      <c r="H4" s="757"/>
      <c r="I4" s="758"/>
      <c r="J4" s="758"/>
      <c r="K4" s="757"/>
      <c r="L4" s="757"/>
      <c r="M4" s="757"/>
      <c r="N4" s="758"/>
      <c r="O4" s="65"/>
      <c r="P4" s="65"/>
      <c r="Q4" s="528"/>
    </row>
    <row r="5" spans="1:17" s="9" customFormat="1" x14ac:dyDescent="0.25">
      <c r="A5" s="11"/>
      <c r="B5" s="75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9"/>
      <c r="P5" s="59"/>
      <c r="Q5" s="547"/>
    </row>
    <row r="6" spans="1:17" ht="11.25" customHeight="1" x14ac:dyDescent="0.25">
      <c r="A6" s="11"/>
      <c r="B6" s="1007" t="s">
        <v>172</v>
      </c>
      <c r="C6" s="1002" t="s">
        <v>419</v>
      </c>
      <c r="D6" s="1003"/>
      <c r="E6" s="1003"/>
      <c r="F6" s="1003"/>
      <c r="G6" s="1004"/>
      <c r="H6" s="1010" t="s">
        <v>20</v>
      </c>
      <c r="I6" s="1011"/>
      <c r="J6" s="1012"/>
      <c r="K6" s="1002" t="s">
        <v>419</v>
      </c>
      <c r="L6" s="1003"/>
      <c r="M6" s="1003"/>
      <c r="N6" s="1004"/>
      <c r="O6" s="65"/>
      <c r="P6" s="65"/>
      <c r="Q6" s="528"/>
    </row>
    <row r="7" spans="1:17" x14ac:dyDescent="0.25">
      <c r="A7" s="11"/>
      <c r="B7" s="1008"/>
      <c r="C7" s="42" t="s">
        <v>21</v>
      </c>
      <c r="D7" s="42" t="s">
        <v>22</v>
      </c>
      <c r="E7" s="42" t="s">
        <v>23</v>
      </c>
      <c r="F7" s="42" t="s">
        <v>24</v>
      </c>
      <c r="G7" s="42" t="s">
        <v>25</v>
      </c>
      <c r="H7" s="43" t="s">
        <v>26</v>
      </c>
      <c r="I7" s="43" t="s">
        <v>27</v>
      </c>
      <c r="J7" s="43" t="s">
        <v>28</v>
      </c>
      <c r="K7" s="42" t="s">
        <v>29</v>
      </c>
      <c r="L7" s="42" t="s">
        <v>30</v>
      </c>
      <c r="M7" s="42" t="s">
        <v>31</v>
      </c>
      <c r="N7" s="42" t="s">
        <v>32</v>
      </c>
      <c r="O7" s="65"/>
      <c r="P7" s="65"/>
      <c r="Q7" s="528"/>
    </row>
    <row r="8" spans="1:17" ht="15.75" thickBot="1" x14ac:dyDescent="0.3">
      <c r="A8" s="11"/>
      <c r="B8" s="1009"/>
      <c r="C8" s="40" t="s">
        <v>33</v>
      </c>
      <c r="D8" s="40" t="s">
        <v>34</v>
      </c>
      <c r="E8" s="40" t="s">
        <v>35</v>
      </c>
      <c r="F8" s="40" t="s">
        <v>36</v>
      </c>
      <c r="G8" s="40" t="s">
        <v>37</v>
      </c>
      <c r="H8" s="41" t="s">
        <v>38</v>
      </c>
      <c r="I8" s="41" t="s">
        <v>39</v>
      </c>
      <c r="J8" s="41" t="s">
        <v>40</v>
      </c>
      <c r="K8" s="40" t="s">
        <v>41</v>
      </c>
      <c r="L8" s="40" t="s">
        <v>42</v>
      </c>
      <c r="M8" s="40" t="s">
        <v>43</v>
      </c>
      <c r="N8" s="40" t="s">
        <v>44</v>
      </c>
      <c r="O8" s="65"/>
      <c r="P8" s="65"/>
      <c r="Q8" s="528"/>
    </row>
    <row r="9" spans="1:17" ht="44.25" customHeight="1" thickBot="1" x14ac:dyDescent="0.3">
      <c r="A9" s="11"/>
      <c r="B9" s="759" t="s">
        <v>134</v>
      </c>
      <c r="C9" s="842"/>
      <c r="D9" s="842"/>
      <c r="E9" s="842"/>
      <c r="F9" s="842"/>
      <c r="G9" s="842"/>
      <c r="H9" s="842"/>
      <c r="I9" s="842"/>
      <c r="J9" s="842"/>
      <c r="K9" s="842"/>
      <c r="L9" s="842"/>
      <c r="M9" s="842"/>
      <c r="N9" s="842"/>
      <c r="O9" s="65"/>
      <c r="P9" s="65"/>
      <c r="Q9" s="528"/>
    </row>
    <row r="10" spans="1:17" ht="50.25" customHeight="1" thickTop="1" x14ac:dyDescent="0.25">
      <c r="B10" s="759" t="s">
        <v>219</v>
      </c>
      <c r="C10" s="999">
        <f>ZAŁ17!R11</f>
        <v>0</v>
      </c>
      <c r="D10" s="1000"/>
      <c r="E10" s="1000"/>
      <c r="F10" s="1000"/>
      <c r="G10" s="1000"/>
      <c r="H10" s="1000"/>
      <c r="I10" s="1000"/>
      <c r="J10" s="1000"/>
      <c r="K10" s="1000"/>
      <c r="L10" s="1000"/>
      <c r="M10" s="1000"/>
      <c r="N10" s="1001"/>
      <c r="O10" s="65"/>
      <c r="P10" s="65"/>
      <c r="Q10" s="528"/>
    </row>
    <row r="11" spans="1:17" ht="15.95" customHeight="1" x14ac:dyDescent="0.25">
      <c r="B11" s="520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528"/>
    </row>
    <row r="12" spans="1:17" x14ac:dyDescent="0.25">
      <c r="B12" s="520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528"/>
    </row>
    <row r="13" spans="1:17" x14ac:dyDescent="0.25">
      <c r="B13" s="520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528"/>
    </row>
    <row r="14" spans="1:17" ht="11.25" customHeight="1" x14ac:dyDescent="0.25">
      <c r="B14" s="520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528"/>
    </row>
    <row r="15" spans="1:17" x14ac:dyDescent="0.25">
      <c r="B15" s="520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528"/>
    </row>
    <row r="16" spans="1:17" x14ac:dyDescent="0.25">
      <c r="B16" s="520"/>
      <c r="C16" s="541" t="s">
        <v>163</v>
      </c>
      <c r="D16" s="65"/>
      <c r="E16" s="65"/>
      <c r="F16" s="65"/>
      <c r="G16" s="65"/>
      <c r="H16" s="65"/>
      <c r="I16" s="65"/>
      <c r="J16" s="541" t="s">
        <v>165</v>
      </c>
      <c r="K16" s="65"/>
      <c r="L16" s="65"/>
      <c r="M16" s="65"/>
      <c r="N16" s="65"/>
      <c r="O16" s="65"/>
      <c r="P16" s="65"/>
      <c r="Q16" s="528"/>
    </row>
    <row r="17" spans="2:17" x14ac:dyDescent="0.25">
      <c r="B17" s="520"/>
      <c r="C17" s="541" t="s">
        <v>164</v>
      </c>
      <c r="D17" s="65"/>
      <c r="E17" s="65"/>
      <c r="F17" s="65"/>
      <c r="G17" s="65"/>
      <c r="H17" s="65"/>
      <c r="I17" s="65"/>
      <c r="J17" s="541" t="s">
        <v>166</v>
      </c>
      <c r="K17" s="65"/>
      <c r="L17" s="65"/>
      <c r="M17" s="65"/>
      <c r="N17" s="65"/>
      <c r="O17" s="65"/>
      <c r="P17" s="65"/>
      <c r="Q17" s="528"/>
    </row>
    <row r="18" spans="2:17" x14ac:dyDescent="0.25">
      <c r="B18" s="520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528"/>
    </row>
    <row r="19" spans="2:17" x14ac:dyDescent="0.25">
      <c r="B19" s="520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528"/>
    </row>
    <row r="20" spans="2:17" x14ac:dyDescent="0.25">
      <c r="B20" s="520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528"/>
    </row>
    <row r="21" spans="2:17" x14ac:dyDescent="0.25">
      <c r="B21" s="520"/>
      <c r="C21" s="65"/>
      <c r="D21" s="65"/>
      <c r="E21" s="65"/>
      <c r="F21" s="65"/>
      <c r="G21" s="65"/>
      <c r="H21" s="65"/>
      <c r="I21" s="65"/>
      <c r="J21" s="541" t="s">
        <v>165</v>
      </c>
      <c r="K21" s="65"/>
      <c r="L21" s="65"/>
      <c r="M21" s="65"/>
      <c r="N21" s="65"/>
      <c r="O21" s="65"/>
      <c r="P21" s="65"/>
      <c r="Q21" s="528"/>
    </row>
    <row r="22" spans="2:17" ht="15.75" thickBot="1" x14ac:dyDescent="0.3">
      <c r="B22" s="551"/>
      <c r="C22" s="552"/>
      <c r="D22" s="552"/>
      <c r="E22" s="552"/>
      <c r="F22" s="552"/>
      <c r="G22" s="552"/>
      <c r="H22" s="552"/>
      <c r="I22" s="552"/>
      <c r="J22" s="623" t="s">
        <v>166</v>
      </c>
      <c r="K22" s="552"/>
      <c r="L22" s="552"/>
      <c r="M22" s="552"/>
      <c r="N22" s="552"/>
      <c r="O22" s="552"/>
      <c r="P22" s="552"/>
      <c r="Q22" s="554"/>
    </row>
    <row r="23" spans="2:17" ht="15.75" thickTop="1" x14ac:dyDescent="0.25"/>
  </sheetData>
  <sheetProtection algorithmName="SHA-512" hashValue="fTJCRDju0KIZDCeJXg4P1P11tKiGynz+I3ZZmWvOAQflLRpafInJOlEAup6vVTwVctewcmhjmVBtBRZ84Q9JVA==" saltValue="YPwvAsaYJkywo/I4bQjwgQ==" spinCount="100000" sheet="1" objects="1" scenarios="1"/>
  <mergeCells count="7">
    <mergeCell ref="C10:N10"/>
    <mergeCell ref="K6:N6"/>
    <mergeCell ref="B2:G2"/>
    <mergeCell ref="B3:F3"/>
    <mergeCell ref="B6:B8"/>
    <mergeCell ref="C6:G6"/>
    <mergeCell ref="H6:J6"/>
  </mergeCells>
  <phoneticPr fontId="0" type="noConversion"/>
  <pageMargins left="0.25" right="0.25" top="0.75" bottom="0.75" header="0.3" footer="0.3"/>
  <pageSetup paperSize="9" scale="9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22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4" style="9" customWidth="1"/>
    <col min="2" max="2" width="7.28515625" customWidth="1"/>
    <col min="3" max="3" width="49" customWidth="1"/>
    <col min="4" max="4" width="18" customWidth="1"/>
    <col min="5" max="5" width="22" customWidth="1"/>
  </cols>
  <sheetData>
    <row r="1" spans="1:5" ht="5.25" customHeight="1" thickBot="1" x14ac:dyDescent="0.3"/>
    <row r="2" spans="1:5" ht="19.5" thickTop="1" x14ac:dyDescent="0.3">
      <c r="B2" s="1013" t="s">
        <v>0</v>
      </c>
      <c r="C2" s="1014"/>
      <c r="D2" s="1014"/>
      <c r="E2" s="1015"/>
    </row>
    <row r="3" spans="1:5" ht="15.75" x14ac:dyDescent="0.25">
      <c r="B3" s="981" t="s">
        <v>206</v>
      </c>
      <c r="C3" s="982"/>
      <c r="D3" s="982"/>
      <c r="E3" s="1016"/>
    </row>
    <row r="4" spans="1:5" ht="18" customHeight="1" x14ac:dyDescent="0.25">
      <c r="A4" s="233"/>
      <c r="B4" s="760" t="s">
        <v>185</v>
      </c>
      <c r="C4" s="761"/>
      <c r="D4" s="761"/>
      <c r="E4" s="762"/>
    </row>
    <row r="5" spans="1:5" x14ac:dyDescent="0.25">
      <c r="B5" s="520"/>
      <c r="C5" s="65"/>
      <c r="D5" s="65"/>
      <c r="E5" s="528"/>
    </row>
    <row r="6" spans="1:5" s="236" customFormat="1" ht="23.1" customHeight="1" thickBot="1" x14ac:dyDescent="0.25">
      <c r="A6" s="235"/>
      <c r="B6" s="763" t="s">
        <v>186</v>
      </c>
      <c r="C6" s="249" t="s">
        <v>187</v>
      </c>
      <c r="D6" s="513" t="s">
        <v>188</v>
      </c>
      <c r="E6" s="764" t="s">
        <v>189</v>
      </c>
    </row>
    <row r="7" spans="1:5" s="236" customFormat="1" ht="39.950000000000003" customHeight="1" thickBot="1" x14ac:dyDescent="0.25">
      <c r="A7" s="235"/>
      <c r="B7" s="765">
        <v>1</v>
      </c>
      <c r="C7" s="509" t="s">
        <v>396</v>
      </c>
      <c r="D7" s="511" t="s">
        <v>57</v>
      </c>
      <c r="E7" s="843"/>
    </row>
    <row r="8" spans="1:5" s="236" customFormat="1" ht="39.950000000000003" customHeight="1" thickBot="1" x14ac:dyDescent="0.25">
      <c r="A8" s="235"/>
      <c r="B8" s="765">
        <v>2</v>
      </c>
      <c r="C8" s="509" t="s">
        <v>397</v>
      </c>
      <c r="D8" s="511" t="s">
        <v>79</v>
      </c>
      <c r="E8" s="843"/>
    </row>
    <row r="9" spans="1:5" s="236" customFormat="1" ht="12.75" x14ac:dyDescent="0.2">
      <c r="A9" s="235"/>
      <c r="B9" s="766"/>
      <c r="C9" s="237"/>
      <c r="D9" s="238"/>
      <c r="E9" s="767"/>
    </row>
    <row r="10" spans="1:5" x14ac:dyDescent="0.25">
      <c r="B10" s="520"/>
      <c r="C10" s="65"/>
      <c r="D10" s="65"/>
      <c r="E10" s="528"/>
    </row>
    <row r="11" spans="1:5" x14ac:dyDescent="0.25">
      <c r="B11" s="520"/>
      <c r="C11" s="65"/>
      <c r="D11" s="65"/>
      <c r="E11" s="528"/>
    </row>
    <row r="12" spans="1:5" x14ac:dyDescent="0.25">
      <c r="B12" s="520"/>
      <c r="C12" s="541" t="s">
        <v>163</v>
      </c>
      <c r="D12" s="65"/>
      <c r="E12" s="528"/>
    </row>
    <row r="13" spans="1:5" x14ac:dyDescent="0.25">
      <c r="B13" s="520"/>
      <c r="C13" s="541" t="s">
        <v>164</v>
      </c>
      <c r="D13" s="65"/>
      <c r="E13" s="528"/>
    </row>
    <row r="14" spans="1:5" x14ac:dyDescent="0.25">
      <c r="B14" s="520"/>
      <c r="C14" s="65"/>
      <c r="D14" s="65"/>
      <c r="E14" s="528"/>
    </row>
    <row r="15" spans="1:5" x14ac:dyDescent="0.25">
      <c r="B15" s="520"/>
      <c r="C15" s="65"/>
      <c r="D15" s="65"/>
      <c r="E15" s="528"/>
    </row>
    <row r="16" spans="1:5" x14ac:dyDescent="0.25">
      <c r="B16" s="520"/>
      <c r="C16" s="65"/>
      <c r="D16" s="541" t="s">
        <v>165</v>
      </c>
      <c r="E16" s="528"/>
    </row>
    <row r="17" spans="2:5" x14ac:dyDescent="0.25">
      <c r="B17" s="520"/>
      <c r="C17" s="65"/>
      <c r="D17" s="541" t="s">
        <v>166</v>
      </c>
      <c r="E17" s="528"/>
    </row>
    <row r="18" spans="2:5" x14ac:dyDescent="0.25">
      <c r="B18" s="520"/>
      <c r="C18" s="65"/>
      <c r="D18" s="65"/>
      <c r="E18" s="528"/>
    </row>
    <row r="19" spans="2:5" x14ac:dyDescent="0.25">
      <c r="B19" s="520"/>
      <c r="C19" s="65"/>
      <c r="D19" s="65"/>
      <c r="E19" s="528"/>
    </row>
    <row r="20" spans="2:5" x14ac:dyDescent="0.25">
      <c r="B20" s="520"/>
      <c r="C20" s="65"/>
      <c r="D20" s="541" t="s">
        <v>165</v>
      </c>
      <c r="E20" s="528"/>
    </row>
    <row r="21" spans="2:5" ht="15.75" thickBot="1" x14ac:dyDescent="0.3">
      <c r="B21" s="551"/>
      <c r="C21" s="552"/>
      <c r="D21" s="623" t="s">
        <v>166</v>
      </c>
      <c r="E21" s="554"/>
    </row>
    <row r="22" spans="2:5" ht="15.75" thickTop="1" x14ac:dyDescent="0.25"/>
  </sheetData>
  <sheetProtection algorithmName="SHA-512" hashValue="ItplIn7GfJ315++yO+XqA+HIT5AUiHeCabur59xhrZtaZ6WAePymj+DXhrVNrG46xbRfoGpqR1cSfT9feAMxaQ==" saltValue="O4YMpWER2zQIuz2h46/x+w==" spinCount="100000" sheet="1" objects="1" scenarios="1"/>
  <mergeCells count="2">
    <mergeCell ref="B2:E2"/>
    <mergeCell ref="B3:E3"/>
  </mergeCells>
  <pageMargins left="0.7" right="0.7" top="0.75" bottom="0.75" header="0.3" footer="0.3"/>
  <pageSetup paperSize="9" scale="8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28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4" style="9" customWidth="1"/>
    <col min="2" max="2" width="6.28515625" customWidth="1"/>
    <col min="3" max="3" width="37.140625" customWidth="1"/>
    <col min="4" max="4" width="14.140625" customWidth="1"/>
    <col min="5" max="5" width="17.28515625" customWidth="1"/>
    <col min="6" max="6" width="15.85546875" bestFit="1" customWidth="1"/>
    <col min="7" max="7" width="14.85546875" customWidth="1"/>
    <col min="8" max="8" width="15.140625" customWidth="1"/>
  </cols>
  <sheetData>
    <row r="1" spans="1:8" ht="7.5" customHeight="1" thickBot="1" x14ac:dyDescent="0.3"/>
    <row r="2" spans="1:8" ht="19.5" thickTop="1" x14ac:dyDescent="0.3">
      <c r="B2" s="1013" t="s">
        <v>0</v>
      </c>
      <c r="C2" s="1014"/>
      <c r="D2" s="1014"/>
      <c r="E2" s="1014"/>
      <c r="F2" s="525"/>
      <c r="G2" s="525"/>
      <c r="H2" s="526"/>
    </row>
    <row r="3" spans="1:8" ht="15.75" x14ac:dyDescent="0.25">
      <c r="B3" s="981" t="s">
        <v>140</v>
      </c>
      <c r="C3" s="982"/>
      <c r="D3" s="982"/>
      <c r="E3" s="982"/>
      <c r="F3" s="65"/>
      <c r="G3" s="65"/>
      <c r="H3" s="528"/>
    </row>
    <row r="4" spans="1:8" ht="21.75" customHeight="1" x14ac:dyDescent="0.25">
      <c r="A4" s="233"/>
      <c r="B4" s="1021" t="s">
        <v>220</v>
      </c>
      <c r="C4" s="1022"/>
      <c r="D4" s="1022"/>
      <c r="E4" s="1022"/>
      <c r="F4" s="1022"/>
      <c r="G4" s="1022"/>
      <c r="H4" s="1023"/>
    </row>
    <row r="5" spans="1:8" s="9" customFormat="1" x14ac:dyDescent="0.25">
      <c r="A5" s="234"/>
      <c r="B5" s="768"/>
      <c r="C5" s="769"/>
      <c r="D5" s="769"/>
      <c r="E5" s="769"/>
      <c r="F5" s="59"/>
      <c r="G5" s="59"/>
      <c r="H5" s="547"/>
    </row>
    <row r="6" spans="1:8" ht="27" customHeight="1" x14ac:dyDescent="0.25">
      <c r="B6" s="1024" t="s">
        <v>186</v>
      </c>
      <c r="C6" s="1026" t="s">
        <v>187</v>
      </c>
      <c r="D6" s="1026" t="s">
        <v>188</v>
      </c>
      <c r="E6" s="1026" t="s">
        <v>190</v>
      </c>
      <c r="F6" s="1026"/>
      <c r="G6" s="1026"/>
      <c r="H6" s="1028"/>
    </row>
    <row r="7" spans="1:8" s="236" customFormat="1" ht="12.75" x14ac:dyDescent="0.2">
      <c r="A7" s="235"/>
      <c r="B7" s="1025"/>
      <c r="C7" s="1027"/>
      <c r="D7" s="1027"/>
      <c r="E7" s="513">
        <v>1</v>
      </c>
      <c r="F7" s="513">
        <v>2</v>
      </c>
      <c r="G7" s="513">
        <v>3</v>
      </c>
      <c r="H7" s="764">
        <v>4</v>
      </c>
    </row>
    <row r="8" spans="1:8" x14ac:dyDescent="0.25">
      <c r="B8" s="770" t="s">
        <v>191</v>
      </c>
      <c r="C8" s="510" t="s">
        <v>192</v>
      </c>
      <c r="D8" s="511" t="s">
        <v>48</v>
      </c>
      <c r="E8" s="239">
        <v>1600</v>
      </c>
      <c r="F8" s="239">
        <v>2300</v>
      </c>
      <c r="G8" s="239">
        <v>1800</v>
      </c>
      <c r="H8" s="771">
        <v>2100</v>
      </c>
    </row>
    <row r="9" spans="1:8" x14ac:dyDescent="0.25">
      <c r="B9" s="770" t="s">
        <v>193</v>
      </c>
      <c r="C9" s="510" t="s">
        <v>50</v>
      </c>
      <c r="D9" s="511" t="s">
        <v>51</v>
      </c>
      <c r="E9" s="512">
        <v>-3</v>
      </c>
      <c r="F9" s="512">
        <v>1</v>
      </c>
      <c r="G9" s="512">
        <v>6</v>
      </c>
      <c r="H9" s="772">
        <v>15</v>
      </c>
    </row>
    <row r="10" spans="1:8" x14ac:dyDescent="0.25">
      <c r="B10" s="770" t="s">
        <v>194</v>
      </c>
      <c r="C10" s="510" t="s">
        <v>195</v>
      </c>
      <c r="D10" s="1029"/>
      <c r="E10" s="1030"/>
      <c r="F10" s="1030"/>
      <c r="G10" s="1030"/>
      <c r="H10" s="1031"/>
    </row>
    <row r="11" spans="1:8" ht="20.100000000000001" customHeight="1" x14ac:dyDescent="0.25">
      <c r="B11" s="770" t="s">
        <v>154</v>
      </c>
      <c r="C11" s="510" t="s">
        <v>196</v>
      </c>
      <c r="D11" s="511" t="s">
        <v>51</v>
      </c>
      <c r="E11" s="512">
        <v>87.8</v>
      </c>
      <c r="F11" s="512">
        <v>80.8</v>
      </c>
      <c r="G11" s="512">
        <v>71.900000000000006</v>
      </c>
      <c r="H11" s="772">
        <v>70</v>
      </c>
    </row>
    <row r="12" spans="1:8" ht="15.75" thickBot="1" x14ac:dyDescent="0.3">
      <c r="B12" s="770" t="s">
        <v>157</v>
      </c>
      <c r="C12" s="510" t="s">
        <v>197</v>
      </c>
      <c r="D12" s="511" t="s">
        <v>51</v>
      </c>
      <c r="E12" s="512">
        <v>50.5</v>
      </c>
      <c r="F12" s="512">
        <v>47.9</v>
      </c>
      <c r="G12" s="512">
        <v>44.3</v>
      </c>
      <c r="H12" s="772">
        <v>40</v>
      </c>
    </row>
    <row r="13" spans="1:8" s="242" customFormat="1" ht="35.1" customHeight="1" thickBot="1" x14ac:dyDescent="0.3">
      <c r="A13" s="211"/>
      <c r="B13" s="1017" t="s">
        <v>198</v>
      </c>
      <c r="C13" s="1018" t="s">
        <v>199</v>
      </c>
      <c r="D13" s="1019" t="s">
        <v>57</v>
      </c>
      <c r="E13" s="844"/>
      <c r="F13" s="844"/>
      <c r="G13" s="844"/>
      <c r="H13" s="1020">
        <v>25</v>
      </c>
    </row>
    <row r="14" spans="1:8" ht="24.75" thickBot="1" x14ac:dyDescent="0.3">
      <c r="B14" s="1017"/>
      <c r="C14" s="1018"/>
      <c r="D14" s="1019"/>
      <c r="E14" s="356" t="s">
        <v>420</v>
      </c>
      <c r="F14" s="356" t="s">
        <v>420</v>
      </c>
      <c r="G14" s="356" t="s">
        <v>420</v>
      </c>
      <c r="H14" s="1020"/>
    </row>
    <row r="15" spans="1:8" ht="33" customHeight="1" thickBot="1" x14ac:dyDescent="0.3">
      <c r="B15" s="770" t="s">
        <v>200</v>
      </c>
      <c r="C15" s="510" t="s">
        <v>201</v>
      </c>
      <c r="D15" s="511" t="s">
        <v>57</v>
      </c>
      <c r="E15" s="845"/>
      <c r="F15" s="845"/>
      <c r="G15" s="845"/>
      <c r="H15" s="846"/>
    </row>
    <row r="16" spans="1:8" ht="38.1" customHeight="1" thickBot="1" x14ac:dyDescent="0.3">
      <c r="B16" s="770" t="s">
        <v>202</v>
      </c>
      <c r="C16" s="510" t="s">
        <v>203</v>
      </c>
      <c r="D16" s="511" t="s">
        <v>57</v>
      </c>
      <c r="E16" s="845"/>
      <c r="F16" s="845"/>
      <c r="G16" s="845"/>
      <c r="H16" s="846"/>
    </row>
    <row r="17" spans="2:8" x14ac:dyDescent="0.25">
      <c r="B17" s="520"/>
      <c r="C17" s="65"/>
      <c r="D17" s="65"/>
      <c r="E17" s="65"/>
      <c r="F17" s="65"/>
      <c r="G17" s="65"/>
      <c r="H17" s="528"/>
    </row>
    <row r="18" spans="2:8" x14ac:dyDescent="0.25">
      <c r="B18" s="520"/>
      <c r="C18" s="65"/>
      <c r="D18" s="65"/>
      <c r="E18" s="65"/>
      <c r="F18" s="65"/>
      <c r="G18" s="65"/>
      <c r="H18" s="528"/>
    </row>
    <row r="19" spans="2:8" x14ac:dyDescent="0.25">
      <c r="B19" s="520"/>
      <c r="C19" s="541" t="s">
        <v>163</v>
      </c>
      <c r="D19" s="65"/>
      <c r="E19" s="65"/>
      <c r="F19" s="65"/>
      <c r="G19" s="65"/>
      <c r="H19" s="528"/>
    </row>
    <row r="20" spans="2:8" x14ac:dyDescent="0.25">
      <c r="B20" s="520"/>
      <c r="C20" s="541" t="s">
        <v>164</v>
      </c>
      <c r="D20" s="65"/>
      <c r="E20" s="65"/>
      <c r="F20" s="65"/>
      <c r="G20" s="65"/>
      <c r="H20" s="528"/>
    </row>
    <row r="21" spans="2:8" x14ac:dyDescent="0.25">
      <c r="B21" s="520"/>
      <c r="C21" s="65"/>
      <c r="D21" s="65"/>
      <c r="E21" s="65"/>
      <c r="F21" s="65"/>
      <c r="G21" s="65"/>
      <c r="H21" s="528"/>
    </row>
    <row r="22" spans="2:8" x14ac:dyDescent="0.25">
      <c r="B22" s="520"/>
      <c r="C22" s="65"/>
      <c r="D22" s="65"/>
      <c r="E22" s="65"/>
      <c r="F22" s="541" t="s">
        <v>165</v>
      </c>
      <c r="G22" s="65"/>
      <c r="H22" s="528"/>
    </row>
    <row r="23" spans="2:8" x14ac:dyDescent="0.25">
      <c r="B23" s="520"/>
      <c r="C23" s="65"/>
      <c r="D23" s="65"/>
      <c r="E23" s="65"/>
      <c r="F23" s="541" t="s">
        <v>166</v>
      </c>
      <c r="G23" s="65"/>
      <c r="H23" s="528"/>
    </row>
    <row r="24" spans="2:8" x14ac:dyDescent="0.25">
      <c r="B24" s="520"/>
      <c r="C24" s="65"/>
      <c r="D24" s="65"/>
      <c r="E24" s="65"/>
      <c r="F24" s="65"/>
      <c r="G24" s="65"/>
      <c r="H24" s="528"/>
    </row>
    <row r="25" spans="2:8" x14ac:dyDescent="0.25">
      <c r="B25" s="520"/>
      <c r="C25" s="65"/>
      <c r="D25" s="65"/>
      <c r="E25" s="65"/>
      <c r="F25" s="65"/>
      <c r="G25" s="65"/>
      <c r="H25" s="528"/>
    </row>
    <row r="26" spans="2:8" x14ac:dyDescent="0.25">
      <c r="B26" s="520"/>
      <c r="C26" s="65"/>
      <c r="D26" s="65"/>
      <c r="E26" s="65"/>
      <c r="F26" s="541" t="s">
        <v>165</v>
      </c>
      <c r="G26" s="65"/>
      <c r="H26" s="528"/>
    </row>
    <row r="27" spans="2:8" ht="15.75" thickBot="1" x14ac:dyDescent="0.3">
      <c r="B27" s="551"/>
      <c r="C27" s="552"/>
      <c r="D27" s="552"/>
      <c r="E27" s="552"/>
      <c r="F27" s="623" t="s">
        <v>166</v>
      </c>
      <c r="G27" s="552"/>
      <c r="H27" s="554"/>
    </row>
    <row r="28" spans="2:8" ht="15.75" thickTop="1" x14ac:dyDescent="0.25"/>
  </sheetData>
  <sheetProtection algorithmName="SHA-512" hashValue="G9IFXQTWGj21c5uRMvOgVslbc0LDocJs/rC8/X1qfEPS15TjPAko7hPUmWrMz+zc+khXY7+5Bvy6hLDAm5p0IA==" saltValue="hQCcRAv69MxZhNurRyy+gQ==" spinCount="100000" sheet="1" objects="1" scenarios="1"/>
  <mergeCells count="12">
    <mergeCell ref="B13:B14"/>
    <mergeCell ref="C13:C14"/>
    <mergeCell ref="D13:D14"/>
    <mergeCell ref="H13:H14"/>
    <mergeCell ref="B2:E2"/>
    <mergeCell ref="B3:E3"/>
    <mergeCell ref="B4:H4"/>
    <mergeCell ref="B6:B7"/>
    <mergeCell ref="C6:C7"/>
    <mergeCell ref="D6:D7"/>
    <mergeCell ref="E6:H6"/>
    <mergeCell ref="D10:H10"/>
  </mergeCells>
  <pageMargins left="0.7" right="0.7" top="0.75" bottom="0.75" header="0.3" footer="0.3"/>
  <pageSetup paperSize="9" scale="71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F2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2.28515625" customWidth="1"/>
    <col min="2" max="2" width="30" customWidth="1"/>
    <col min="3" max="3" width="27.85546875" customWidth="1"/>
    <col min="4" max="4" width="46.42578125" customWidth="1"/>
  </cols>
  <sheetData>
    <row r="1" spans="2:6" ht="6.75" customHeight="1" thickBot="1" x14ac:dyDescent="0.3"/>
    <row r="2" spans="2:6" ht="19.5" thickTop="1" x14ac:dyDescent="0.25">
      <c r="B2" s="958" t="s">
        <v>0</v>
      </c>
      <c r="C2" s="959"/>
      <c r="D2" s="525"/>
      <c r="E2" s="525"/>
      <c r="F2" s="526"/>
    </row>
    <row r="3" spans="2:6" ht="15.75" x14ac:dyDescent="0.25">
      <c r="B3" s="967" t="s">
        <v>139</v>
      </c>
      <c r="C3" s="968"/>
      <c r="D3" s="65"/>
      <c r="E3" s="65"/>
      <c r="F3" s="528"/>
    </row>
    <row r="4" spans="2:6" ht="21.95" customHeight="1" x14ac:dyDescent="0.25">
      <c r="B4" s="1032" t="s">
        <v>422</v>
      </c>
      <c r="C4" s="1033"/>
      <c r="D4" s="1033"/>
      <c r="E4" s="65"/>
      <c r="F4" s="528"/>
    </row>
    <row r="5" spans="2:6" x14ac:dyDescent="0.25">
      <c r="B5" s="520"/>
      <c r="C5" s="65"/>
      <c r="D5" s="65"/>
      <c r="E5" s="65"/>
      <c r="F5" s="528"/>
    </row>
    <row r="6" spans="2:6" ht="80.099999999999994" customHeight="1" x14ac:dyDescent="0.25">
      <c r="B6" s="604" t="s">
        <v>421</v>
      </c>
      <c r="C6" s="7" t="s">
        <v>543</v>
      </c>
      <c r="D6" s="7" t="s">
        <v>176</v>
      </c>
      <c r="E6" s="65"/>
      <c r="F6" s="528"/>
    </row>
    <row r="7" spans="2:6" ht="15.75" thickBot="1" x14ac:dyDescent="0.3">
      <c r="B7" s="606">
        <v>1</v>
      </c>
      <c r="C7" s="8">
        <v>2</v>
      </c>
      <c r="D7" s="8">
        <v>3</v>
      </c>
      <c r="E7" s="65"/>
      <c r="F7" s="528"/>
    </row>
    <row r="8" spans="2:6" ht="71.25" customHeight="1" thickBot="1" x14ac:dyDescent="0.3">
      <c r="B8" s="608" t="s">
        <v>423</v>
      </c>
      <c r="C8" s="847"/>
      <c r="D8" s="844"/>
      <c r="E8" s="65"/>
      <c r="F8" s="773"/>
    </row>
    <row r="9" spans="2:6" ht="15.75" x14ac:dyDescent="0.25">
      <c r="B9" s="520"/>
      <c r="C9" s="774" t="str">
        <f>IF(OR(C8&lt;40000000,C8&gt;100000000), "BŁĄD"," ")</f>
        <v>BŁĄD</v>
      </c>
      <c r="D9" s="65"/>
      <c r="E9" s="65"/>
      <c r="F9" s="528"/>
    </row>
    <row r="10" spans="2:6" x14ac:dyDescent="0.25">
      <c r="B10" s="775" t="s">
        <v>184</v>
      </c>
      <c r="C10" s="65"/>
      <c r="D10" s="65"/>
      <c r="E10" s="65"/>
      <c r="F10" s="528"/>
    </row>
    <row r="11" spans="2:6" x14ac:dyDescent="0.25">
      <c r="B11" s="662" t="s">
        <v>544</v>
      </c>
      <c r="C11" s="65"/>
      <c r="D11" s="65"/>
      <c r="E11" s="65"/>
      <c r="F11" s="664"/>
    </row>
    <row r="12" spans="2:6" ht="13.5" customHeight="1" x14ac:dyDescent="0.25">
      <c r="B12" s="520" t="s">
        <v>545</v>
      </c>
      <c r="C12" s="65"/>
      <c r="D12" s="65"/>
      <c r="E12" s="65"/>
      <c r="F12" s="528"/>
    </row>
    <row r="13" spans="2:6" ht="13.5" customHeight="1" x14ac:dyDescent="0.25">
      <c r="B13" s="520"/>
      <c r="C13" s="65"/>
      <c r="D13" s="65"/>
      <c r="E13" s="65"/>
      <c r="F13" s="528"/>
    </row>
    <row r="14" spans="2:6" ht="13.5" customHeight="1" x14ac:dyDescent="0.25">
      <c r="B14" s="520"/>
      <c r="C14" s="65"/>
      <c r="D14" s="65"/>
      <c r="E14" s="65"/>
      <c r="F14" s="528"/>
    </row>
    <row r="15" spans="2:6" x14ac:dyDescent="0.25">
      <c r="B15" s="540" t="s">
        <v>163</v>
      </c>
      <c r="C15" s="65"/>
      <c r="D15" s="65"/>
      <c r="E15" s="65"/>
      <c r="F15" s="528"/>
    </row>
    <row r="16" spans="2:6" x14ac:dyDescent="0.25">
      <c r="B16" s="776" t="s">
        <v>164</v>
      </c>
      <c r="C16" s="65"/>
      <c r="D16" s="65"/>
      <c r="E16" s="65"/>
      <c r="F16" s="528"/>
    </row>
    <row r="17" spans="2:6" x14ac:dyDescent="0.25">
      <c r="B17" s="520"/>
      <c r="C17" s="65"/>
      <c r="D17" s="541" t="s">
        <v>165</v>
      </c>
      <c r="E17" s="65"/>
      <c r="F17" s="528"/>
    </row>
    <row r="18" spans="2:6" ht="30" x14ac:dyDescent="0.25">
      <c r="B18" s="520"/>
      <c r="C18" s="65"/>
      <c r="D18" s="675" t="s">
        <v>166</v>
      </c>
      <c r="E18" s="65"/>
      <c r="F18" s="528"/>
    </row>
    <row r="19" spans="2:6" x14ac:dyDescent="0.25">
      <c r="B19" s="520"/>
      <c r="C19" s="65"/>
      <c r="D19" s="65"/>
      <c r="E19" s="65"/>
      <c r="F19" s="528"/>
    </row>
    <row r="20" spans="2:6" x14ac:dyDescent="0.25">
      <c r="B20" s="520"/>
      <c r="C20" s="65"/>
      <c r="D20" s="65"/>
      <c r="E20" s="65"/>
      <c r="F20" s="528"/>
    </row>
    <row r="21" spans="2:6" x14ac:dyDescent="0.25">
      <c r="B21" s="520"/>
      <c r="C21" s="65"/>
      <c r="D21" s="65"/>
      <c r="E21" s="65"/>
      <c r="F21" s="528"/>
    </row>
    <row r="22" spans="2:6" x14ac:dyDescent="0.25">
      <c r="B22" s="520"/>
      <c r="C22" s="65"/>
      <c r="D22" s="541" t="s">
        <v>165</v>
      </c>
      <c r="E22" s="65"/>
      <c r="F22" s="528"/>
    </row>
    <row r="23" spans="2:6" ht="30.75" thickBot="1" x14ac:dyDescent="0.3">
      <c r="B23" s="551"/>
      <c r="C23" s="552"/>
      <c r="D23" s="695" t="s">
        <v>166</v>
      </c>
      <c r="E23" s="552"/>
      <c r="F23" s="554"/>
    </row>
    <row r="24" spans="2:6" ht="15.75" thickTop="1" x14ac:dyDescent="0.25"/>
  </sheetData>
  <sheetProtection algorithmName="SHA-512" hashValue="cZUhwaLPDb1V511hSQKhBEDhFZGYVPcv4/I+lyNTuN/yEZlHc4PGCmplFI04oWX5XgbR3Cg5/fcfKhbAIUdq2w==" saltValue="ooCUOpGhKuPH6SA9hClUtA==" spinCount="100000" sheet="1" objects="1" scenarios="1"/>
  <mergeCells count="3">
    <mergeCell ref="B2:C2"/>
    <mergeCell ref="B3:C3"/>
    <mergeCell ref="B4:D4"/>
  </mergeCells>
  <phoneticPr fontId="0" type="noConversion"/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88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2.42578125" customWidth="1"/>
    <col min="2" max="2" width="6.42578125" customWidth="1"/>
    <col min="3" max="3" width="101.140625" customWidth="1"/>
    <col min="4" max="4" width="31.7109375" customWidth="1"/>
  </cols>
  <sheetData>
    <row r="1" spans="2:7" ht="9" customHeight="1" thickBot="1" x14ac:dyDescent="0.3"/>
    <row r="2" spans="2:7" ht="26.1" customHeight="1" thickTop="1" x14ac:dyDescent="0.25">
      <c r="B2" s="958" t="s">
        <v>0</v>
      </c>
      <c r="C2" s="959"/>
      <c r="D2" s="524"/>
      <c r="E2" s="525"/>
      <c r="F2" s="525"/>
      <c r="G2" s="526"/>
    </row>
    <row r="3" spans="2:7" x14ac:dyDescent="0.25">
      <c r="B3" s="960" t="s">
        <v>1</v>
      </c>
      <c r="C3" s="961"/>
      <c r="D3" s="527"/>
      <c r="E3" s="65"/>
      <c r="F3" s="65"/>
      <c r="G3" s="528"/>
    </row>
    <row r="4" spans="2:7" ht="24" customHeight="1" x14ac:dyDescent="0.25">
      <c r="B4" s="962" t="s">
        <v>232</v>
      </c>
      <c r="C4" s="963"/>
      <c r="D4" s="529"/>
      <c r="E4" s="65"/>
      <c r="F4" s="65"/>
      <c r="G4" s="528"/>
    </row>
    <row r="5" spans="2:7" ht="8.25" customHeight="1" x14ac:dyDescent="0.25">
      <c r="B5" s="520"/>
      <c r="C5" s="65"/>
      <c r="D5" s="65"/>
      <c r="E5" s="65"/>
      <c r="F5" s="65"/>
      <c r="G5" s="528"/>
    </row>
    <row r="6" spans="2:7" x14ac:dyDescent="0.25">
      <c r="B6" s="530" t="s">
        <v>475</v>
      </c>
      <c r="C6" s="531"/>
      <c r="D6" s="65"/>
      <c r="E6" s="65"/>
      <c r="F6" s="65"/>
      <c r="G6" s="528"/>
    </row>
    <row r="7" spans="2:7" ht="8.25" customHeight="1" x14ac:dyDescent="0.25">
      <c r="B7" s="520"/>
      <c r="C7" s="65"/>
      <c r="D7" s="65"/>
      <c r="E7" s="65"/>
      <c r="F7" s="65"/>
      <c r="G7" s="528"/>
    </row>
    <row r="8" spans="2:7" ht="17.25" customHeight="1" x14ac:dyDescent="0.25">
      <c r="B8" s="532" t="s">
        <v>2</v>
      </c>
      <c r="C8" s="247"/>
      <c r="D8" s="248">
        <v>82.016513761467891</v>
      </c>
      <c r="E8" s="65"/>
      <c r="F8" s="65"/>
      <c r="G8" s="528"/>
    </row>
    <row r="9" spans="2:7" ht="6.95" customHeight="1" thickBot="1" x14ac:dyDescent="0.3">
      <c r="B9" s="533"/>
      <c r="C9" s="1"/>
      <c r="D9" s="2"/>
      <c r="E9" s="65"/>
      <c r="F9" s="65"/>
      <c r="G9" s="528"/>
    </row>
    <row r="10" spans="2:7" ht="14.25" customHeight="1" thickBot="1" x14ac:dyDescent="0.35">
      <c r="B10" s="534" t="s">
        <v>127</v>
      </c>
      <c r="C10" s="357"/>
      <c r="D10" s="357"/>
      <c r="E10" s="65"/>
      <c r="F10" s="65"/>
      <c r="G10" s="528"/>
    </row>
    <row r="11" spans="2:7" ht="6" customHeight="1" x14ac:dyDescent="0.25">
      <c r="B11" s="533"/>
      <c r="C11" s="1"/>
      <c r="D11" s="374"/>
      <c r="E11" s="65"/>
      <c r="F11" s="65"/>
      <c r="G11" s="528"/>
    </row>
    <row r="12" spans="2:7" ht="17.25" customHeight="1" x14ac:dyDescent="0.25">
      <c r="B12" s="535" t="s">
        <v>3</v>
      </c>
      <c r="C12" s="3"/>
      <c r="D12" s="3">
        <v>52</v>
      </c>
      <c r="E12" s="65"/>
      <c r="F12" s="65"/>
      <c r="G12" s="528"/>
    </row>
    <row r="13" spans="2:7" ht="8.25" customHeight="1" thickBot="1" x14ac:dyDescent="0.3">
      <c r="B13" s="536"/>
      <c r="C13" s="518"/>
      <c r="D13" s="519"/>
      <c r="E13" s="65"/>
      <c r="F13" s="65"/>
      <c r="G13" s="528"/>
    </row>
    <row r="14" spans="2:7" ht="17.25" customHeight="1" thickTop="1" thickBot="1" x14ac:dyDescent="0.3">
      <c r="B14" s="537" t="s">
        <v>639</v>
      </c>
      <c r="C14" s="522"/>
      <c r="D14" s="523"/>
      <c r="E14" s="520"/>
      <c r="F14" s="65"/>
      <c r="G14" s="528"/>
    </row>
    <row r="15" spans="2:7" ht="17.25" customHeight="1" thickTop="1" x14ac:dyDescent="0.25">
      <c r="B15" s="536" t="s">
        <v>184</v>
      </c>
      <c r="C15" s="518"/>
      <c r="D15" s="521"/>
      <c r="E15" s="65"/>
      <c r="F15" s="65"/>
      <c r="G15" s="528"/>
    </row>
    <row r="16" spans="2:7" ht="17.25" customHeight="1" x14ac:dyDescent="0.25">
      <c r="B16" s="538" t="s">
        <v>642</v>
      </c>
      <c r="C16" s="65"/>
      <c r="D16" s="518"/>
      <c r="E16" s="65"/>
      <c r="F16" s="65"/>
      <c r="G16" s="528"/>
    </row>
    <row r="17" spans="2:7" ht="17.25" customHeight="1" x14ac:dyDescent="0.25">
      <c r="B17" s="538" t="s">
        <v>641</v>
      </c>
      <c r="C17" s="65"/>
      <c r="D17" s="518"/>
      <c r="E17" s="65"/>
      <c r="F17" s="65"/>
      <c r="G17" s="528"/>
    </row>
    <row r="18" spans="2:7" ht="8.1" customHeight="1" x14ac:dyDescent="0.25">
      <c r="B18" s="536"/>
      <c r="C18" s="518"/>
      <c r="D18" s="518"/>
      <c r="E18" s="65"/>
      <c r="F18" s="65"/>
      <c r="G18" s="528"/>
    </row>
    <row r="19" spans="2:7" ht="17.25" customHeight="1" x14ac:dyDescent="0.25">
      <c r="B19" s="539" t="s">
        <v>141</v>
      </c>
      <c r="C19" s="50"/>
      <c r="D19" s="51">
        <v>25</v>
      </c>
      <c r="E19" s="65"/>
      <c r="F19" s="65"/>
      <c r="G19" s="528"/>
    </row>
    <row r="20" spans="2:7" ht="21" customHeight="1" x14ac:dyDescent="0.25">
      <c r="B20" s="520"/>
      <c r="C20" s="65"/>
      <c r="D20" s="65"/>
      <c r="E20" s="65"/>
      <c r="F20" s="65"/>
      <c r="G20" s="528"/>
    </row>
    <row r="21" spans="2:7" ht="18.75" customHeight="1" x14ac:dyDescent="0.25">
      <c r="B21" s="964" t="s">
        <v>393</v>
      </c>
      <c r="C21" s="965"/>
      <c r="D21" s="965"/>
      <c r="E21" s="65"/>
      <c r="F21" s="65"/>
      <c r="G21" s="528"/>
    </row>
    <row r="22" spans="2:7" ht="6" customHeight="1" x14ac:dyDescent="0.25">
      <c r="B22" s="540"/>
      <c r="C22" s="541"/>
      <c r="D22" s="541"/>
      <c r="E22" s="65"/>
      <c r="F22" s="65"/>
      <c r="G22" s="528"/>
    </row>
    <row r="23" spans="2:7" ht="18" x14ac:dyDescent="0.35">
      <c r="B23" s="530" t="s">
        <v>10</v>
      </c>
      <c r="C23" s="531" t="s">
        <v>476</v>
      </c>
      <c r="D23" s="65"/>
      <c r="E23" s="65"/>
      <c r="F23" s="65"/>
      <c r="G23" s="528"/>
    </row>
    <row r="24" spans="2:7" ht="6" customHeight="1" x14ac:dyDescent="0.25">
      <c r="B24" s="520"/>
      <c r="C24" s="65"/>
      <c r="D24" s="65"/>
      <c r="E24" s="65"/>
      <c r="F24" s="65"/>
      <c r="G24" s="528"/>
    </row>
    <row r="25" spans="2:7" ht="14.1" customHeight="1" x14ac:dyDescent="0.25">
      <c r="B25" s="520"/>
      <c r="C25" s="4" t="s">
        <v>5</v>
      </c>
      <c r="D25" s="5"/>
      <c r="E25" s="65"/>
      <c r="F25" s="65"/>
      <c r="G25" s="528"/>
    </row>
    <row r="26" spans="2:7" ht="14.1" customHeight="1" x14ac:dyDescent="0.25">
      <c r="B26" s="520"/>
      <c r="C26" s="4" t="str">
        <f>ZAŁ3!B8</f>
        <v>INSTALACJA TERMICZNEGO PRZEKSZTAŁCANIA ODPADÓW - KB,of</v>
      </c>
      <c r="D26" s="6" t="s">
        <v>343</v>
      </c>
      <c r="E26" s="65"/>
      <c r="F26" s="65"/>
      <c r="G26" s="528"/>
    </row>
    <row r="27" spans="2:7" ht="14.1" customHeight="1" x14ac:dyDescent="0.25">
      <c r="B27" s="520"/>
      <c r="C27" s="4" t="str">
        <f>ZAŁ3!B9</f>
        <v>KOTŁOWNIA SZCZYTOWA - KBKS,of</v>
      </c>
      <c r="D27" s="6" t="s">
        <v>8</v>
      </c>
      <c r="E27" s="65"/>
      <c r="F27" s="65"/>
      <c r="G27" s="528"/>
    </row>
    <row r="28" spans="2:7" ht="6" customHeight="1" x14ac:dyDescent="0.25">
      <c r="B28" s="520"/>
      <c r="C28" s="65"/>
      <c r="D28" s="65"/>
      <c r="E28" s="65"/>
      <c r="F28" s="65"/>
      <c r="G28" s="528"/>
    </row>
    <row r="29" spans="2:7" ht="18" x14ac:dyDescent="0.35">
      <c r="B29" s="530" t="s">
        <v>12</v>
      </c>
      <c r="C29" s="531" t="s">
        <v>477</v>
      </c>
      <c r="D29" s="65"/>
      <c r="E29" s="65"/>
      <c r="F29" s="65"/>
      <c r="G29" s="528"/>
    </row>
    <row r="30" spans="2:7" ht="6" customHeight="1" x14ac:dyDescent="0.25">
      <c r="B30" s="520"/>
      <c r="C30" s="65"/>
      <c r="D30" s="65"/>
      <c r="E30" s="65"/>
      <c r="F30" s="65"/>
      <c r="G30" s="528"/>
    </row>
    <row r="31" spans="2:7" ht="19.5" customHeight="1" x14ac:dyDescent="0.25">
      <c r="B31" s="520"/>
      <c r="C31" s="4" t="s">
        <v>5</v>
      </c>
      <c r="D31" s="5"/>
      <c r="E31" s="65"/>
      <c r="F31" s="65"/>
      <c r="G31" s="528"/>
    </row>
    <row r="32" spans="2:7" x14ac:dyDescent="0.25">
      <c r="B32" s="520"/>
      <c r="C32" s="406" t="str">
        <f>ZAŁ4!B8</f>
        <v>WSKAŹNIK "U" SŁUŻĄCY DO OKREŚLENIA UDZIAŁU WALORYZACJI KB,of oraz KBKS,of  KURSEM WALUTOWYM EUR/PLN LUB USD/PLN</v>
      </c>
      <c r="D32" s="240" t="s">
        <v>16</v>
      </c>
      <c r="E32" s="65"/>
      <c r="F32" s="65"/>
      <c r="G32" s="528"/>
    </row>
    <row r="33" spans="2:7" ht="6" customHeight="1" x14ac:dyDescent="0.25">
      <c r="B33" s="520"/>
      <c r="C33" s="65"/>
      <c r="D33" s="65"/>
      <c r="E33" s="65"/>
      <c r="F33" s="65"/>
      <c r="G33" s="528"/>
    </row>
    <row r="34" spans="2:7" ht="18" x14ac:dyDescent="0.35">
      <c r="B34" s="530" t="s">
        <v>15</v>
      </c>
      <c r="C34" s="531" t="s">
        <v>480</v>
      </c>
      <c r="D34" s="65"/>
      <c r="E34" s="65"/>
      <c r="F34" s="65"/>
      <c r="G34" s="528"/>
    </row>
    <row r="35" spans="2:7" ht="6" customHeight="1" x14ac:dyDescent="0.25">
      <c r="B35" s="520"/>
      <c r="C35" s="65"/>
      <c r="D35" s="65"/>
      <c r="E35" s="65"/>
      <c r="F35" s="65"/>
      <c r="G35" s="528"/>
    </row>
    <row r="36" spans="2:7" ht="14.1" customHeight="1" x14ac:dyDescent="0.25">
      <c r="B36" s="520"/>
      <c r="C36" s="4" t="s">
        <v>5</v>
      </c>
      <c r="D36" s="5"/>
      <c r="E36" s="65"/>
      <c r="F36" s="65"/>
      <c r="G36" s="528"/>
    </row>
    <row r="37" spans="2:7" ht="14.1" customHeight="1" x14ac:dyDescent="0.25">
      <c r="B37" s="520"/>
      <c r="C37" s="4" t="str">
        <f>ZAŁ5!B8</f>
        <v xml:space="preserve">WALUTA, WEDŁUG KTÓREJ DOKONYWANA BĘDZIE WALORYZACJA CZĘŚCI KB,of oraz KBKS,of </v>
      </c>
      <c r="D37" s="6" t="s">
        <v>16</v>
      </c>
      <c r="E37" s="65"/>
      <c r="F37" s="65"/>
      <c r="G37" s="528"/>
    </row>
    <row r="38" spans="2:7" ht="6" customHeight="1" x14ac:dyDescent="0.25">
      <c r="B38" s="520"/>
      <c r="C38" s="65"/>
      <c r="D38" s="65"/>
      <c r="E38" s="65"/>
      <c r="F38" s="65"/>
      <c r="G38" s="528"/>
    </row>
    <row r="39" spans="2:7" ht="13.5" customHeight="1" x14ac:dyDescent="0.25">
      <c r="B39" s="530" t="s">
        <v>18</v>
      </c>
      <c r="C39" s="531" t="s">
        <v>620</v>
      </c>
      <c r="D39" s="65"/>
      <c r="E39" s="65"/>
      <c r="F39" s="65"/>
      <c r="G39" s="528"/>
    </row>
    <row r="40" spans="2:7" ht="4.5" customHeight="1" x14ac:dyDescent="0.25">
      <c r="B40" s="520"/>
      <c r="C40" s="65"/>
      <c r="D40" s="65"/>
      <c r="E40" s="65"/>
      <c r="F40" s="65"/>
      <c r="G40" s="528"/>
    </row>
    <row r="41" spans="2:7" x14ac:dyDescent="0.25">
      <c r="B41" s="520"/>
      <c r="C41" s="4" t="s">
        <v>5</v>
      </c>
      <c r="D41" s="5"/>
      <c r="E41" s="65"/>
      <c r="F41" s="65"/>
      <c r="G41" s="528"/>
    </row>
    <row r="42" spans="2:7" ht="57.75" customHeight="1" x14ac:dyDescent="0.25">
      <c r="B42" s="520"/>
      <c r="C42" s="506" t="s">
        <v>401</v>
      </c>
      <c r="D42" s="504" t="s">
        <v>16</v>
      </c>
      <c r="E42" s="65"/>
      <c r="F42" s="65"/>
      <c r="G42" s="528"/>
    </row>
    <row r="43" spans="2:7" ht="8.25" customHeight="1" x14ac:dyDescent="0.25">
      <c r="B43" s="520"/>
      <c r="C43" s="507"/>
      <c r="D43" s="505"/>
      <c r="E43" s="65"/>
      <c r="F43" s="65"/>
      <c r="G43" s="528"/>
    </row>
    <row r="44" spans="2:7" ht="4.5" customHeight="1" x14ac:dyDescent="0.25">
      <c r="B44" s="520"/>
      <c r="C44" s="65"/>
      <c r="D44" s="65"/>
      <c r="E44" s="65"/>
      <c r="F44" s="65"/>
      <c r="G44" s="528"/>
    </row>
    <row r="45" spans="2:7" x14ac:dyDescent="0.25">
      <c r="B45" s="530" t="s">
        <v>63</v>
      </c>
      <c r="C45" s="531" t="s">
        <v>348</v>
      </c>
      <c r="D45" s="65"/>
      <c r="E45" s="65"/>
      <c r="F45" s="65"/>
      <c r="G45" s="528"/>
    </row>
    <row r="46" spans="2:7" ht="6" customHeight="1" x14ac:dyDescent="0.25">
      <c r="B46" s="520"/>
      <c r="C46" s="65"/>
      <c r="D46" s="65"/>
      <c r="E46" s="65"/>
      <c r="F46" s="65"/>
      <c r="G46" s="528"/>
    </row>
    <row r="47" spans="2:7" ht="14.1" customHeight="1" x14ac:dyDescent="0.25">
      <c r="B47" s="520"/>
      <c r="C47" s="4" t="s">
        <v>5</v>
      </c>
      <c r="D47" s="5"/>
      <c r="E47" s="65"/>
      <c r="F47" s="65"/>
      <c r="G47" s="528"/>
    </row>
    <row r="48" spans="2:7" ht="14.1" customHeight="1" x14ac:dyDescent="0.25">
      <c r="B48" s="520"/>
      <c r="C48" s="408" t="s">
        <v>598</v>
      </c>
      <c r="D48" s="6" t="s">
        <v>167</v>
      </c>
      <c r="E48" s="65"/>
      <c r="F48" s="65"/>
      <c r="G48" s="528"/>
    </row>
    <row r="49" spans="2:7" ht="14.1" customHeight="1" x14ac:dyDescent="0.25">
      <c r="B49" s="520"/>
      <c r="C49" s="409" t="s">
        <v>271</v>
      </c>
      <c r="D49" s="6" t="s">
        <v>168</v>
      </c>
      <c r="E49" s="65"/>
      <c r="F49" s="65"/>
      <c r="G49" s="528"/>
    </row>
    <row r="50" spans="2:7" ht="14.1" customHeight="1" x14ac:dyDescent="0.25">
      <c r="B50" s="520"/>
      <c r="C50" s="409" t="s">
        <v>321</v>
      </c>
      <c r="D50" s="6" t="s">
        <v>351</v>
      </c>
      <c r="E50" s="65"/>
      <c r="F50" s="65"/>
      <c r="G50" s="528"/>
    </row>
    <row r="51" spans="2:7" ht="14.1" customHeight="1" x14ac:dyDescent="0.25">
      <c r="B51" s="520"/>
      <c r="C51" s="408" t="s">
        <v>599</v>
      </c>
      <c r="D51" s="6" t="s">
        <v>352</v>
      </c>
      <c r="E51" s="65"/>
      <c r="F51" s="65"/>
      <c r="G51" s="528"/>
    </row>
    <row r="52" spans="2:7" ht="14.1" customHeight="1" x14ac:dyDescent="0.25">
      <c r="B52" s="520"/>
      <c r="C52" s="409" t="s">
        <v>267</v>
      </c>
      <c r="D52" s="6" t="s">
        <v>353</v>
      </c>
      <c r="E52" s="65"/>
      <c r="F52" s="65"/>
      <c r="G52" s="528"/>
    </row>
    <row r="53" spans="2:7" ht="24" x14ac:dyDescent="0.25">
      <c r="B53" s="520"/>
      <c r="C53" s="409" t="s">
        <v>268</v>
      </c>
      <c r="D53" s="6" t="s">
        <v>354</v>
      </c>
      <c r="E53" s="65"/>
      <c r="F53" s="65"/>
      <c r="G53" s="528"/>
    </row>
    <row r="54" spans="2:7" ht="14.1" customHeight="1" x14ac:dyDescent="0.25">
      <c r="B54" s="520"/>
      <c r="C54" s="409" t="s">
        <v>236</v>
      </c>
      <c r="D54" s="6" t="s">
        <v>355</v>
      </c>
      <c r="E54" s="65"/>
      <c r="F54" s="65"/>
      <c r="G54" s="528"/>
    </row>
    <row r="55" spans="2:7" ht="14.1" customHeight="1" x14ac:dyDescent="0.25">
      <c r="B55" s="520"/>
      <c r="C55" s="409" t="s">
        <v>235</v>
      </c>
      <c r="D55" s="6" t="s">
        <v>356</v>
      </c>
      <c r="E55" s="65"/>
      <c r="F55" s="65"/>
      <c r="G55" s="528"/>
    </row>
    <row r="56" spans="2:7" ht="24" x14ac:dyDescent="0.25">
      <c r="B56" s="520"/>
      <c r="C56" s="409" t="s">
        <v>320</v>
      </c>
      <c r="D56" s="240" t="s">
        <v>357</v>
      </c>
      <c r="E56" s="65"/>
      <c r="F56" s="65"/>
      <c r="G56" s="528"/>
    </row>
    <row r="57" spans="2:7" ht="24" x14ac:dyDescent="0.25">
      <c r="B57" s="520"/>
      <c r="C57" s="409" t="s">
        <v>358</v>
      </c>
      <c r="D57" s="240" t="s">
        <v>359</v>
      </c>
      <c r="E57" s="65"/>
      <c r="F57" s="65"/>
      <c r="G57" s="528"/>
    </row>
    <row r="58" spans="2:7" ht="14.1" customHeight="1" x14ac:dyDescent="0.25">
      <c r="B58" s="520"/>
      <c r="C58" s="407"/>
      <c r="D58" s="63"/>
      <c r="E58" s="65"/>
      <c r="F58" s="65"/>
      <c r="G58" s="528"/>
    </row>
    <row r="59" spans="2:7" x14ac:dyDescent="0.25">
      <c r="B59" s="530" t="s">
        <v>344</v>
      </c>
      <c r="C59" s="531" t="s">
        <v>349</v>
      </c>
      <c r="D59" s="65"/>
      <c r="E59" s="65"/>
      <c r="F59" s="65"/>
      <c r="G59" s="528"/>
    </row>
    <row r="60" spans="2:7" ht="6" customHeight="1" x14ac:dyDescent="0.25">
      <c r="B60" s="520"/>
      <c r="C60" s="65"/>
      <c r="D60" s="65"/>
      <c r="E60" s="65"/>
      <c r="F60" s="65"/>
      <c r="G60" s="528"/>
    </row>
    <row r="61" spans="2:7" x14ac:dyDescent="0.25">
      <c r="B61" s="520"/>
      <c r="C61" s="4" t="s">
        <v>5</v>
      </c>
      <c r="D61" s="5"/>
      <c r="E61" s="65"/>
      <c r="F61" s="65"/>
      <c r="G61" s="528"/>
    </row>
    <row r="62" spans="2:7" ht="14.1" customHeight="1" x14ac:dyDescent="0.25">
      <c r="B62" s="520"/>
      <c r="C62" s="409" t="s">
        <v>600</v>
      </c>
      <c r="D62" s="240" t="s">
        <v>360</v>
      </c>
      <c r="E62" s="65"/>
      <c r="F62" s="65"/>
      <c r="G62" s="528"/>
    </row>
    <row r="63" spans="2:7" ht="14.1" customHeight="1" x14ac:dyDescent="0.25">
      <c r="B63" s="520"/>
      <c r="C63" s="409" t="s">
        <v>370</v>
      </c>
      <c r="D63" s="240" t="s">
        <v>361</v>
      </c>
      <c r="E63" s="65"/>
      <c r="F63" s="65"/>
      <c r="G63" s="528"/>
    </row>
    <row r="64" spans="2:7" ht="24" x14ac:dyDescent="0.25">
      <c r="B64" s="520"/>
      <c r="C64" s="409" t="s">
        <v>473</v>
      </c>
      <c r="D64" s="240" t="s">
        <v>362</v>
      </c>
      <c r="E64" s="65"/>
      <c r="F64" s="65"/>
      <c r="G64" s="528"/>
    </row>
    <row r="65" spans="2:7" ht="14.1" customHeight="1" x14ac:dyDescent="0.25">
      <c r="B65" s="520"/>
      <c r="C65" s="409" t="s">
        <v>601</v>
      </c>
      <c r="D65" s="240" t="s">
        <v>363</v>
      </c>
      <c r="E65" s="65"/>
      <c r="F65" s="65"/>
      <c r="G65" s="528"/>
    </row>
    <row r="66" spans="2:7" ht="14.1" customHeight="1" x14ac:dyDescent="0.25">
      <c r="B66" s="520"/>
      <c r="C66" s="409" t="s">
        <v>474</v>
      </c>
      <c r="D66" s="240" t="s">
        <v>364</v>
      </c>
      <c r="E66" s="65"/>
      <c r="F66" s="65"/>
      <c r="G66" s="528"/>
    </row>
    <row r="67" spans="2:7" ht="24" x14ac:dyDescent="0.25">
      <c r="B67" s="520"/>
      <c r="C67" s="409" t="s">
        <v>373</v>
      </c>
      <c r="D67" s="240" t="s">
        <v>365</v>
      </c>
      <c r="E67" s="65"/>
      <c r="F67" s="65"/>
      <c r="G67" s="528"/>
    </row>
    <row r="68" spans="2:7" ht="14.1" customHeight="1" x14ac:dyDescent="0.25">
      <c r="B68" s="520"/>
      <c r="C68" s="64"/>
      <c r="D68" s="63"/>
      <c r="E68" s="65"/>
      <c r="F68" s="65"/>
      <c r="G68" s="528"/>
    </row>
    <row r="69" spans="2:7" x14ac:dyDescent="0.25">
      <c r="B69" s="530" t="s">
        <v>345</v>
      </c>
      <c r="C69" s="531" t="s">
        <v>350</v>
      </c>
      <c r="D69" s="65"/>
      <c r="E69" s="65"/>
      <c r="F69" s="65"/>
      <c r="G69" s="528"/>
    </row>
    <row r="70" spans="2:7" x14ac:dyDescent="0.25">
      <c r="B70" s="530"/>
      <c r="C70" s="531"/>
      <c r="D70" s="65"/>
      <c r="E70" s="65"/>
      <c r="F70" s="65"/>
      <c r="G70" s="528"/>
    </row>
    <row r="71" spans="2:7" x14ac:dyDescent="0.25">
      <c r="B71" s="520"/>
      <c r="C71" s="4" t="s">
        <v>5</v>
      </c>
      <c r="D71" s="5"/>
      <c r="E71" s="65"/>
      <c r="F71" s="65"/>
      <c r="G71" s="528"/>
    </row>
    <row r="72" spans="2:7" x14ac:dyDescent="0.25">
      <c r="B72" s="520"/>
      <c r="C72" s="409" t="s">
        <v>374</v>
      </c>
      <c r="D72" s="240" t="s">
        <v>366</v>
      </c>
      <c r="E72" s="65"/>
      <c r="F72" s="65"/>
      <c r="G72" s="528"/>
    </row>
    <row r="73" spans="2:7" x14ac:dyDescent="0.25">
      <c r="B73" s="520"/>
      <c r="C73" s="409" t="s">
        <v>375</v>
      </c>
      <c r="D73" s="240" t="s">
        <v>367</v>
      </c>
      <c r="E73" s="65"/>
      <c r="F73" s="65"/>
      <c r="G73" s="528"/>
    </row>
    <row r="74" spans="2:7" x14ac:dyDescent="0.25">
      <c r="B74" s="520"/>
      <c r="C74" s="409" t="s">
        <v>376</v>
      </c>
      <c r="D74" s="240" t="s">
        <v>368</v>
      </c>
      <c r="E74" s="65"/>
      <c r="F74" s="65"/>
      <c r="G74" s="528"/>
    </row>
    <row r="75" spans="2:7" x14ac:dyDescent="0.25">
      <c r="B75" s="520"/>
      <c r="C75" s="409" t="s">
        <v>377</v>
      </c>
      <c r="D75" s="240" t="s">
        <v>369</v>
      </c>
      <c r="E75" s="65"/>
      <c r="F75" s="65"/>
      <c r="G75" s="528"/>
    </row>
    <row r="76" spans="2:7" ht="11.1" customHeight="1" x14ac:dyDescent="0.25">
      <c r="B76" s="520"/>
      <c r="C76" s="64"/>
      <c r="D76" s="63"/>
      <c r="E76" s="65"/>
      <c r="F76" s="65"/>
      <c r="G76" s="528"/>
    </row>
    <row r="77" spans="2:7" x14ac:dyDescent="0.25">
      <c r="B77" s="530" t="s">
        <v>66</v>
      </c>
      <c r="C77" s="531" t="s">
        <v>378</v>
      </c>
      <c r="D77" s="65"/>
      <c r="E77" s="65"/>
      <c r="F77" s="65"/>
      <c r="G77" s="528"/>
    </row>
    <row r="78" spans="2:7" ht="11.1" customHeight="1" x14ac:dyDescent="0.25">
      <c r="B78" s="520"/>
      <c r="C78" s="65"/>
      <c r="D78" s="65"/>
      <c r="E78" s="65"/>
      <c r="F78" s="65"/>
      <c r="G78" s="528"/>
    </row>
    <row r="79" spans="2:7" x14ac:dyDescent="0.25">
      <c r="B79" s="520"/>
      <c r="C79" s="4" t="s">
        <v>5</v>
      </c>
      <c r="D79" s="5"/>
      <c r="E79" s="65"/>
      <c r="F79" s="65"/>
      <c r="G79" s="528"/>
    </row>
    <row r="80" spans="2:7" x14ac:dyDescent="0.25">
      <c r="B80" s="520"/>
      <c r="C80" s="408" t="s">
        <v>598</v>
      </c>
      <c r="D80" s="6" t="s">
        <v>167</v>
      </c>
      <c r="E80" s="65"/>
      <c r="F80" s="65"/>
      <c r="G80" s="528"/>
    </row>
    <row r="81" spans="2:7" x14ac:dyDescent="0.25">
      <c r="B81" s="520"/>
      <c r="C81" s="409" t="s">
        <v>271</v>
      </c>
      <c r="D81" s="6" t="s">
        <v>168</v>
      </c>
      <c r="E81" s="65"/>
      <c r="F81" s="65"/>
      <c r="G81" s="528"/>
    </row>
    <row r="82" spans="2:7" x14ac:dyDescent="0.25">
      <c r="B82" s="520"/>
      <c r="C82" s="409" t="s">
        <v>321</v>
      </c>
      <c r="D82" s="6" t="s">
        <v>351</v>
      </c>
      <c r="E82" s="65"/>
      <c r="F82" s="65"/>
      <c r="G82" s="528"/>
    </row>
    <row r="83" spans="2:7" x14ac:dyDescent="0.25">
      <c r="B83" s="520"/>
      <c r="C83" s="408" t="s">
        <v>599</v>
      </c>
      <c r="D83" s="6" t="s">
        <v>352</v>
      </c>
      <c r="E83" s="65"/>
      <c r="F83" s="65"/>
      <c r="G83" s="528"/>
    </row>
    <row r="84" spans="2:7" x14ac:dyDescent="0.25">
      <c r="B84" s="520"/>
      <c r="C84" s="409" t="s">
        <v>267</v>
      </c>
      <c r="D84" s="6" t="s">
        <v>353</v>
      </c>
      <c r="E84" s="65"/>
      <c r="F84" s="65"/>
      <c r="G84" s="528"/>
    </row>
    <row r="85" spans="2:7" ht="24" x14ac:dyDescent="0.25">
      <c r="B85" s="520"/>
      <c r="C85" s="409" t="s">
        <v>268</v>
      </c>
      <c r="D85" s="6" t="s">
        <v>354</v>
      </c>
      <c r="E85" s="65"/>
      <c r="F85" s="65"/>
      <c r="G85" s="528"/>
    </row>
    <row r="86" spans="2:7" x14ac:dyDescent="0.25">
      <c r="B86" s="520"/>
      <c r="C86" s="409" t="s">
        <v>236</v>
      </c>
      <c r="D86" s="6" t="s">
        <v>355</v>
      </c>
      <c r="E86" s="65"/>
      <c r="F86" s="65"/>
      <c r="G86" s="528"/>
    </row>
    <row r="87" spans="2:7" x14ac:dyDescent="0.25">
      <c r="B87" s="520"/>
      <c r="C87" s="409" t="s">
        <v>235</v>
      </c>
      <c r="D87" s="6" t="s">
        <v>356</v>
      </c>
      <c r="E87" s="65"/>
      <c r="F87" s="65"/>
      <c r="G87" s="528"/>
    </row>
    <row r="88" spans="2:7" ht="24" x14ac:dyDescent="0.25">
      <c r="B88" s="520"/>
      <c r="C88" s="409" t="s">
        <v>320</v>
      </c>
      <c r="D88" s="240" t="s">
        <v>357</v>
      </c>
      <c r="E88" s="65"/>
      <c r="F88" s="65"/>
      <c r="G88" s="528"/>
    </row>
    <row r="89" spans="2:7" ht="24" x14ac:dyDescent="0.25">
      <c r="B89" s="520"/>
      <c r="C89" s="409" t="s">
        <v>358</v>
      </c>
      <c r="D89" s="240" t="s">
        <v>359</v>
      </c>
      <c r="E89" s="65"/>
      <c r="F89" s="65"/>
      <c r="G89" s="528"/>
    </row>
    <row r="90" spans="2:7" x14ac:dyDescent="0.25">
      <c r="B90" s="520"/>
      <c r="C90" s="407"/>
      <c r="D90" s="63"/>
      <c r="E90" s="65"/>
      <c r="F90" s="65"/>
      <c r="G90" s="528"/>
    </row>
    <row r="91" spans="2:7" x14ac:dyDescent="0.25">
      <c r="B91" s="530" t="s">
        <v>346</v>
      </c>
      <c r="C91" s="531" t="s">
        <v>394</v>
      </c>
      <c r="D91" s="65"/>
      <c r="E91" s="65"/>
      <c r="F91" s="65"/>
      <c r="G91" s="528"/>
    </row>
    <row r="92" spans="2:7" x14ac:dyDescent="0.25">
      <c r="B92" s="520"/>
      <c r="C92" s="65"/>
      <c r="D92" s="65"/>
      <c r="E92" s="65"/>
      <c r="F92" s="65"/>
      <c r="G92" s="528"/>
    </row>
    <row r="93" spans="2:7" x14ac:dyDescent="0.25">
      <c r="B93" s="520"/>
      <c r="C93" s="4" t="s">
        <v>5</v>
      </c>
      <c r="D93" s="5"/>
      <c r="E93" s="65"/>
      <c r="F93" s="65"/>
      <c r="G93" s="528"/>
    </row>
    <row r="94" spans="2:7" x14ac:dyDescent="0.25">
      <c r="B94" s="520"/>
      <c r="C94" s="409" t="s">
        <v>600</v>
      </c>
      <c r="D94" s="240" t="s">
        <v>360</v>
      </c>
      <c r="E94" s="65"/>
      <c r="F94" s="65"/>
      <c r="G94" s="528"/>
    </row>
    <row r="95" spans="2:7" x14ac:dyDescent="0.25">
      <c r="B95" s="520"/>
      <c r="C95" s="409" t="s">
        <v>370</v>
      </c>
      <c r="D95" s="240" t="s">
        <v>361</v>
      </c>
      <c r="E95" s="65"/>
      <c r="F95" s="65"/>
      <c r="G95" s="528"/>
    </row>
    <row r="96" spans="2:7" ht="24" x14ac:dyDescent="0.25">
      <c r="B96" s="520"/>
      <c r="C96" s="409" t="s">
        <v>371</v>
      </c>
      <c r="D96" s="240" t="s">
        <v>362</v>
      </c>
      <c r="E96" s="65"/>
      <c r="F96" s="65"/>
      <c r="G96" s="528"/>
    </row>
    <row r="97" spans="2:7" x14ac:dyDescent="0.25">
      <c r="B97" s="520"/>
      <c r="C97" s="409" t="s">
        <v>601</v>
      </c>
      <c r="D97" s="240" t="s">
        <v>363</v>
      </c>
      <c r="E97" s="65"/>
      <c r="F97" s="65"/>
      <c r="G97" s="528"/>
    </row>
    <row r="98" spans="2:7" x14ac:dyDescent="0.25">
      <c r="B98" s="520"/>
      <c r="C98" s="409" t="s">
        <v>372</v>
      </c>
      <c r="D98" s="240" t="s">
        <v>364</v>
      </c>
      <c r="E98" s="65"/>
      <c r="F98" s="65"/>
      <c r="G98" s="528"/>
    </row>
    <row r="99" spans="2:7" ht="24" x14ac:dyDescent="0.25">
      <c r="B99" s="520"/>
      <c r="C99" s="409" t="s">
        <v>373</v>
      </c>
      <c r="D99" s="240" t="s">
        <v>365</v>
      </c>
      <c r="E99" s="65"/>
      <c r="F99" s="65"/>
      <c r="G99" s="528"/>
    </row>
    <row r="100" spans="2:7" x14ac:dyDescent="0.25">
      <c r="B100" s="520"/>
      <c r="C100" s="64"/>
      <c r="D100" s="63"/>
      <c r="E100" s="65"/>
      <c r="F100" s="65"/>
      <c r="G100" s="528"/>
    </row>
    <row r="101" spans="2:7" x14ac:dyDescent="0.25">
      <c r="B101" s="530" t="s">
        <v>347</v>
      </c>
      <c r="C101" s="531" t="s">
        <v>379</v>
      </c>
      <c r="D101" s="65"/>
      <c r="E101" s="65"/>
      <c r="F101" s="65"/>
      <c r="G101" s="528"/>
    </row>
    <row r="102" spans="2:7" x14ac:dyDescent="0.25">
      <c r="B102" s="520"/>
      <c r="C102" s="65"/>
      <c r="D102" s="65"/>
      <c r="E102" s="65"/>
      <c r="F102" s="65"/>
      <c r="G102" s="528"/>
    </row>
    <row r="103" spans="2:7" x14ac:dyDescent="0.25">
      <c r="B103" s="520"/>
      <c r="C103" s="4" t="s">
        <v>5</v>
      </c>
      <c r="D103" s="5"/>
      <c r="E103" s="65"/>
      <c r="F103" s="65"/>
      <c r="G103" s="528"/>
    </row>
    <row r="104" spans="2:7" x14ac:dyDescent="0.25">
      <c r="B104" s="520"/>
      <c r="C104" s="409" t="s">
        <v>441</v>
      </c>
      <c r="D104" s="240" t="s">
        <v>366</v>
      </c>
      <c r="E104" s="65"/>
      <c r="F104" s="65"/>
      <c r="G104" s="528"/>
    </row>
    <row r="105" spans="2:7" x14ac:dyDescent="0.25">
      <c r="B105" s="520"/>
      <c r="C105" s="409" t="s">
        <v>442</v>
      </c>
      <c r="D105" s="240" t="s">
        <v>367</v>
      </c>
      <c r="E105" s="65"/>
      <c r="F105" s="65"/>
      <c r="G105" s="528"/>
    </row>
    <row r="106" spans="2:7" x14ac:dyDescent="0.25">
      <c r="B106" s="520"/>
      <c r="C106" s="409" t="s">
        <v>443</v>
      </c>
      <c r="D106" s="240" t="s">
        <v>368</v>
      </c>
      <c r="E106" s="65"/>
      <c r="F106" s="65"/>
      <c r="G106" s="528"/>
    </row>
    <row r="107" spans="2:7" x14ac:dyDescent="0.25">
      <c r="B107" s="520"/>
      <c r="C107" s="409" t="s">
        <v>444</v>
      </c>
      <c r="D107" s="240" t="s">
        <v>369</v>
      </c>
      <c r="E107" s="65"/>
      <c r="F107" s="65"/>
      <c r="G107" s="528"/>
    </row>
    <row r="108" spans="2:7" ht="11.1" customHeight="1" x14ac:dyDescent="0.25">
      <c r="B108" s="520"/>
      <c r="C108" s="64"/>
      <c r="D108" s="63"/>
      <c r="E108" s="65"/>
      <c r="F108" s="65"/>
      <c r="G108" s="528"/>
    </row>
    <row r="109" spans="2:7" x14ac:dyDescent="0.25">
      <c r="B109" s="530" t="s">
        <v>71</v>
      </c>
      <c r="C109" s="531" t="s">
        <v>64</v>
      </c>
      <c r="D109" s="65"/>
      <c r="E109" s="65"/>
      <c r="F109" s="65"/>
      <c r="G109" s="528"/>
    </row>
    <row r="110" spans="2:7" ht="6" customHeight="1" x14ac:dyDescent="0.25">
      <c r="B110" s="520"/>
      <c r="C110" s="65"/>
      <c r="D110" s="65"/>
      <c r="E110" s="65"/>
      <c r="F110" s="65"/>
      <c r="G110" s="528"/>
    </row>
    <row r="111" spans="2:7" ht="14.1" customHeight="1" x14ac:dyDescent="0.25">
      <c r="B111" s="520"/>
      <c r="C111" s="4" t="s">
        <v>5</v>
      </c>
      <c r="D111" s="5"/>
      <c r="E111" s="65"/>
      <c r="F111" s="65"/>
      <c r="G111" s="528"/>
    </row>
    <row r="112" spans="2:7" ht="14.1" customHeight="1" x14ac:dyDescent="0.25">
      <c r="B112" s="520"/>
      <c r="C112" s="4" t="str">
        <f>ZAŁ10!B8</f>
        <v xml:space="preserve">LICZBA GODZIN PRACY ITPO W KAŻDYM ROKU </v>
      </c>
      <c r="D112" s="6" t="s">
        <v>16</v>
      </c>
      <c r="E112" s="65"/>
      <c r="F112" s="65"/>
      <c r="G112" s="528"/>
    </row>
    <row r="113" spans="2:7" ht="14.1" customHeight="1" x14ac:dyDescent="0.25">
      <c r="B113" s="520"/>
      <c r="C113" s="66" t="str">
        <f>+ZAŁ10!B15</f>
        <v>Liczba godzin postoju  planowego nr 1 ("wiosennego")</v>
      </c>
      <c r="D113" s="6" t="s">
        <v>169</v>
      </c>
      <c r="E113" s="65"/>
      <c r="F113" s="65"/>
      <c r="G113" s="528"/>
    </row>
    <row r="114" spans="2:7" ht="14.1" customHeight="1" x14ac:dyDescent="0.25">
      <c r="B114" s="520"/>
      <c r="C114" s="66" t="str">
        <f>+ZAŁ10!B16</f>
        <v>Liczba godzin postoju  planowego nr  2 ("jesiennego")</v>
      </c>
      <c r="D114" s="6" t="s">
        <v>210</v>
      </c>
      <c r="E114" s="65"/>
      <c r="F114" s="65"/>
      <c r="G114" s="528"/>
    </row>
    <row r="115" spans="2:7" ht="14.1" customHeight="1" x14ac:dyDescent="0.25">
      <c r="B115" s="520"/>
      <c r="C115" s="542"/>
      <c r="D115" s="63"/>
      <c r="E115" s="65"/>
      <c r="F115" s="65"/>
      <c r="G115" s="528"/>
    </row>
    <row r="116" spans="2:7" ht="6" customHeight="1" x14ac:dyDescent="0.25">
      <c r="B116" s="520"/>
      <c r="C116" s="65"/>
      <c r="D116" s="63"/>
      <c r="E116" s="65"/>
      <c r="F116" s="65"/>
      <c r="G116" s="528"/>
    </row>
    <row r="117" spans="2:7" x14ac:dyDescent="0.25">
      <c r="B117" s="530" t="s">
        <v>94</v>
      </c>
      <c r="C117" s="531" t="s">
        <v>67</v>
      </c>
      <c r="D117" s="65"/>
      <c r="E117" s="65"/>
      <c r="F117" s="65"/>
      <c r="G117" s="528"/>
    </row>
    <row r="118" spans="2:7" ht="6" customHeight="1" x14ac:dyDescent="0.25">
      <c r="B118" s="520"/>
      <c r="C118" s="65"/>
      <c r="D118" s="65"/>
      <c r="E118" s="65"/>
      <c r="F118" s="65"/>
      <c r="G118" s="528"/>
    </row>
    <row r="119" spans="2:7" ht="14.1" customHeight="1" x14ac:dyDescent="0.25">
      <c r="B119" s="520"/>
      <c r="C119" s="4" t="s">
        <v>5</v>
      </c>
      <c r="D119" s="5"/>
      <c r="E119" s="65"/>
      <c r="F119" s="65"/>
      <c r="G119" s="528"/>
    </row>
    <row r="120" spans="2:7" ht="14.1" customHeight="1" x14ac:dyDescent="0.25">
      <c r="B120" s="520"/>
      <c r="C120" s="4" t="str">
        <f>+ZAŁ11!B6</f>
        <v xml:space="preserve">NOMINALNA MOC ELEKTRYCZNA NETTO W WARUNKACH ŚREDNIOMIESIĘCZNYCH </v>
      </c>
      <c r="D120" s="6" t="s">
        <v>395</v>
      </c>
      <c r="E120" s="65"/>
      <c r="F120" s="65"/>
      <c r="G120" s="528"/>
    </row>
    <row r="121" spans="2:7" x14ac:dyDescent="0.25">
      <c r="B121" s="520"/>
      <c r="C121" s="64" t="s">
        <v>221</v>
      </c>
      <c r="D121" s="63"/>
      <c r="E121" s="65"/>
      <c r="F121" s="65"/>
      <c r="G121" s="528"/>
    </row>
    <row r="122" spans="2:7" ht="9" customHeight="1" x14ac:dyDescent="0.25">
      <c r="B122" s="520"/>
      <c r="C122" s="65"/>
      <c r="D122" s="65"/>
      <c r="E122" s="65"/>
      <c r="F122" s="65"/>
      <c r="G122" s="528"/>
    </row>
    <row r="123" spans="2:7" x14ac:dyDescent="0.25">
      <c r="B123" s="530" t="s">
        <v>180</v>
      </c>
      <c r="C123" s="531" t="s">
        <v>185</v>
      </c>
      <c r="D123" s="65"/>
      <c r="E123" s="65"/>
      <c r="F123" s="65"/>
      <c r="G123" s="528"/>
    </row>
    <row r="124" spans="2:7" ht="6.75" customHeight="1" x14ac:dyDescent="0.25">
      <c r="B124" s="520"/>
      <c r="C124" s="65"/>
      <c r="D124" s="65"/>
      <c r="E124" s="65"/>
      <c r="F124" s="65"/>
      <c r="G124" s="528"/>
    </row>
    <row r="125" spans="2:7" x14ac:dyDescent="0.25">
      <c r="B125" s="520"/>
      <c r="C125" s="4" t="s">
        <v>5</v>
      </c>
      <c r="D125" s="5"/>
      <c r="E125" s="65"/>
      <c r="F125" s="65"/>
      <c r="G125" s="528"/>
    </row>
    <row r="126" spans="2:7" x14ac:dyDescent="0.25">
      <c r="B126" s="520"/>
      <c r="C126" s="4" t="s">
        <v>396</v>
      </c>
      <c r="D126" s="6" t="s">
        <v>392</v>
      </c>
      <c r="E126" s="65"/>
      <c r="F126" s="65"/>
      <c r="G126" s="528"/>
    </row>
    <row r="127" spans="2:7" x14ac:dyDescent="0.25">
      <c r="B127" s="520"/>
      <c r="C127" s="460" t="s">
        <v>397</v>
      </c>
      <c r="D127" s="6" t="s">
        <v>211</v>
      </c>
      <c r="E127" s="65"/>
      <c r="F127" s="65"/>
      <c r="G127" s="528"/>
    </row>
    <row r="128" spans="2:7" x14ac:dyDescent="0.25">
      <c r="B128" s="520"/>
      <c r="C128" s="241"/>
      <c r="D128" s="65"/>
      <c r="E128" s="65"/>
      <c r="F128" s="65"/>
      <c r="G128" s="528"/>
    </row>
    <row r="129" spans="2:7" x14ac:dyDescent="0.25">
      <c r="B129" s="530" t="s">
        <v>177</v>
      </c>
      <c r="C129" s="531" t="s">
        <v>220</v>
      </c>
      <c r="D129" s="65"/>
      <c r="E129" s="65"/>
      <c r="F129" s="65"/>
      <c r="G129" s="528"/>
    </row>
    <row r="130" spans="2:7" ht="7.5" customHeight="1" x14ac:dyDescent="0.25">
      <c r="B130" s="520"/>
      <c r="C130" s="241"/>
      <c r="D130" s="65"/>
      <c r="E130" s="65"/>
      <c r="F130" s="65"/>
      <c r="G130" s="528"/>
    </row>
    <row r="131" spans="2:7" x14ac:dyDescent="0.25">
      <c r="B131" s="520"/>
      <c r="C131" s="4" t="s">
        <v>5</v>
      </c>
      <c r="D131" s="5"/>
      <c r="E131" s="65"/>
      <c r="F131" s="65"/>
      <c r="G131" s="528"/>
    </row>
    <row r="132" spans="2:7" x14ac:dyDescent="0.25">
      <c r="B132" s="520"/>
      <c r="C132" s="4" t="s">
        <v>199</v>
      </c>
      <c r="D132" s="6" t="s">
        <v>212</v>
      </c>
      <c r="E132" s="65"/>
      <c r="F132" s="65"/>
      <c r="G132" s="528"/>
    </row>
    <row r="133" spans="2:7" x14ac:dyDescent="0.25">
      <c r="B133" s="520"/>
      <c r="C133" s="461" t="s">
        <v>201</v>
      </c>
      <c r="D133" s="6" t="s">
        <v>213</v>
      </c>
      <c r="E133" s="65"/>
      <c r="F133" s="65"/>
      <c r="G133" s="528"/>
    </row>
    <row r="134" spans="2:7" x14ac:dyDescent="0.25">
      <c r="B134" s="520"/>
      <c r="C134" s="461" t="s">
        <v>203</v>
      </c>
      <c r="D134" s="6" t="s">
        <v>214</v>
      </c>
      <c r="E134" s="65"/>
      <c r="F134" s="65"/>
      <c r="G134" s="528"/>
    </row>
    <row r="135" spans="2:7" ht="8.1" customHeight="1" x14ac:dyDescent="0.25">
      <c r="B135" s="520"/>
      <c r="C135" s="65"/>
      <c r="D135" s="65"/>
      <c r="E135" s="65"/>
      <c r="F135" s="65"/>
      <c r="G135" s="528"/>
    </row>
    <row r="136" spans="2:7" x14ac:dyDescent="0.25">
      <c r="B136" s="530" t="s">
        <v>181</v>
      </c>
      <c r="C136" s="531" t="str">
        <f>ZAŁ14!B4</f>
        <v>OKREŚLENIE PRZEZ WYKONAWCĘ LIMITU ODPOWIEDZIALNOŚCI ZA UTRATĘ DOTACJI UNIJNEJ</v>
      </c>
      <c r="D136" s="65"/>
      <c r="E136" s="65"/>
      <c r="F136" s="65"/>
      <c r="G136" s="528"/>
    </row>
    <row r="137" spans="2:7" ht="6" customHeight="1" x14ac:dyDescent="0.25">
      <c r="B137" s="520"/>
      <c r="C137" s="65"/>
      <c r="D137" s="65"/>
      <c r="E137" s="65"/>
      <c r="F137" s="65"/>
      <c r="G137" s="528"/>
    </row>
    <row r="138" spans="2:7" ht="14.1" customHeight="1" x14ac:dyDescent="0.25">
      <c r="B138" s="520"/>
      <c r="C138" s="4" t="s">
        <v>5</v>
      </c>
      <c r="D138" s="5"/>
      <c r="E138" s="65"/>
      <c r="F138" s="65"/>
      <c r="G138" s="528"/>
    </row>
    <row r="139" spans="2:7" ht="14.1" customHeight="1" x14ac:dyDescent="0.25">
      <c r="B139" s="520"/>
      <c r="C139" s="4" t="str">
        <f>ZAŁ14!B8</f>
        <v>KWOTA LIMITU ODPOWIEDZIALNOŚCI WYKONAWCY  ZA UTRATĘ DOTACJI UNIJNEJ</v>
      </c>
      <c r="D139" s="6" t="s">
        <v>215</v>
      </c>
      <c r="E139" s="65"/>
      <c r="F139" s="65"/>
      <c r="G139" s="528"/>
    </row>
    <row r="140" spans="2:7" ht="15.95" customHeight="1" x14ac:dyDescent="0.25">
      <c r="B140" s="520"/>
      <c r="C140" s="232"/>
      <c r="D140" s="65"/>
      <c r="E140" s="65"/>
      <c r="F140" s="65"/>
      <c r="G140" s="528"/>
    </row>
    <row r="141" spans="2:7" ht="11.1" customHeight="1" x14ac:dyDescent="0.25">
      <c r="B141" s="520"/>
      <c r="C141" s="65"/>
      <c r="D141" s="65"/>
      <c r="E141" s="65"/>
      <c r="F141" s="65"/>
      <c r="G141" s="528"/>
    </row>
    <row r="142" spans="2:7" x14ac:dyDescent="0.25">
      <c r="B142" s="530" t="s">
        <v>217</v>
      </c>
      <c r="C142" s="531" t="str">
        <f>ZAŁ15!B4</f>
        <v>OKREŚLENIE PRZEZ WYKONAWCĘ KOSZTU UZDATNIANIA 1 m3 NOŚNIKA CIEPŁA (KN,of)</v>
      </c>
      <c r="D142" s="65"/>
      <c r="E142" s="65"/>
      <c r="F142" s="65"/>
      <c r="G142" s="528"/>
    </row>
    <row r="143" spans="2:7" ht="6" customHeight="1" x14ac:dyDescent="0.25">
      <c r="B143" s="520"/>
      <c r="C143" s="65"/>
      <c r="D143" s="65"/>
      <c r="E143" s="65"/>
      <c r="F143" s="65"/>
      <c r="G143" s="528"/>
    </row>
    <row r="144" spans="2:7" ht="14.1" customHeight="1" x14ac:dyDescent="0.25">
      <c r="B144" s="520"/>
      <c r="C144" s="4" t="s">
        <v>5</v>
      </c>
      <c r="D144" s="5"/>
      <c r="E144" s="65"/>
      <c r="F144" s="65"/>
      <c r="G144" s="528"/>
    </row>
    <row r="145" spans="2:7" ht="14.1" customHeight="1" x14ac:dyDescent="0.25">
      <c r="B145" s="520"/>
      <c r="C145" s="4" t="str">
        <f>ZAŁ15!B8</f>
        <v>KOSZT UZDATNIANIA 1 m3 NOŚNIKA CIEPŁA (KN,of)</v>
      </c>
      <c r="D145" s="6" t="s">
        <v>215</v>
      </c>
      <c r="E145" s="65"/>
      <c r="F145" s="65"/>
      <c r="G145" s="528"/>
    </row>
    <row r="146" spans="2:7" ht="6" customHeight="1" x14ac:dyDescent="0.25">
      <c r="B146" s="520"/>
      <c r="C146" s="65"/>
      <c r="D146" s="65"/>
      <c r="E146" s="65"/>
      <c r="F146" s="65"/>
      <c r="G146" s="528"/>
    </row>
    <row r="147" spans="2:7" x14ac:dyDescent="0.25">
      <c r="B147" s="530" t="s">
        <v>216</v>
      </c>
      <c r="C147" s="531" t="str">
        <f>ZAŁ16!B4</f>
        <v>OKREŚLENIE PRZEZ WYKONAWCĘ ROCZNYCH KOSZTÓW OPEROWANIA -  KOP,of DLA ITPO I KOPKS,of DLA KS</v>
      </c>
      <c r="D147" s="65"/>
      <c r="E147" s="65"/>
      <c r="F147" s="65"/>
      <c r="G147" s="528"/>
    </row>
    <row r="148" spans="2:7" ht="6" customHeight="1" x14ac:dyDescent="0.25">
      <c r="B148" s="520"/>
      <c r="C148" s="65"/>
      <c r="D148" s="65"/>
      <c r="E148" s="65"/>
      <c r="F148" s="65"/>
      <c r="G148" s="528"/>
    </row>
    <row r="149" spans="2:7" ht="14.1" customHeight="1" x14ac:dyDescent="0.25">
      <c r="B149" s="520"/>
      <c r="C149" s="4" t="s">
        <v>5</v>
      </c>
      <c r="D149" s="5"/>
      <c r="E149" s="65"/>
      <c r="F149" s="65"/>
      <c r="G149" s="528"/>
    </row>
    <row r="150" spans="2:7" ht="14.1" customHeight="1" x14ac:dyDescent="0.25">
      <c r="B150" s="520"/>
      <c r="C150" s="4" t="s">
        <v>602</v>
      </c>
      <c r="D150" s="6" t="s">
        <v>170</v>
      </c>
      <c r="E150" s="65"/>
      <c r="F150" s="65"/>
      <c r="G150" s="528"/>
    </row>
    <row r="151" spans="2:7" ht="14.1" customHeight="1" x14ac:dyDescent="0.25">
      <c r="B151" s="520"/>
      <c r="C151" s="4" t="s">
        <v>603</v>
      </c>
      <c r="D151" s="6" t="s">
        <v>171</v>
      </c>
      <c r="E151" s="65"/>
      <c r="F151" s="65"/>
      <c r="G151" s="528"/>
    </row>
    <row r="152" spans="2:7" ht="30" customHeight="1" x14ac:dyDescent="0.25">
      <c r="B152" s="520"/>
      <c r="C152" s="955"/>
      <c r="D152" s="955"/>
      <c r="E152" s="65"/>
      <c r="F152" s="65"/>
      <c r="G152" s="528"/>
    </row>
    <row r="153" spans="2:7" ht="6" customHeight="1" x14ac:dyDescent="0.25">
      <c r="B153" s="520"/>
      <c r="C153" s="65"/>
      <c r="D153" s="65"/>
      <c r="E153" s="65"/>
      <c r="F153" s="65"/>
      <c r="G153" s="528"/>
    </row>
    <row r="154" spans="2:7" s="65" customFormat="1" ht="32.1" customHeight="1" x14ac:dyDescent="0.25">
      <c r="B154" s="956" t="s">
        <v>222</v>
      </c>
      <c r="C154" s="957"/>
      <c r="D154" s="957"/>
      <c r="G154" s="528"/>
    </row>
    <row r="155" spans="2:7" s="65" customFormat="1" ht="21" customHeight="1" x14ac:dyDescent="0.25">
      <c r="B155" s="543"/>
      <c r="C155" s="372"/>
      <c r="D155" s="372"/>
      <c r="G155" s="528"/>
    </row>
    <row r="156" spans="2:7" s="65" customFormat="1" ht="21" customHeight="1" x14ac:dyDescent="0.25">
      <c r="B156" s="530" t="s">
        <v>4</v>
      </c>
      <c r="C156" s="531" t="s">
        <v>380</v>
      </c>
      <c r="D156" s="372"/>
      <c r="G156" s="528"/>
    </row>
    <row r="157" spans="2:7" s="65" customFormat="1" ht="21" customHeight="1" x14ac:dyDescent="0.25">
      <c r="B157" s="530"/>
      <c r="C157" s="544" t="s">
        <v>381</v>
      </c>
      <c r="D157" s="372"/>
      <c r="G157" s="528"/>
    </row>
    <row r="158" spans="2:7" s="65" customFormat="1" ht="21" customHeight="1" x14ac:dyDescent="0.25">
      <c r="B158" s="530"/>
      <c r="C158" s="545" t="s">
        <v>382</v>
      </c>
      <c r="D158" s="372"/>
      <c r="G158" s="528"/>
    </row>
    <row r="159" spans="2:7" s="65" customFormat="1" ht="21" customHeight="1" x14ac:dyDescent="0.25">
      <c r="B159" s="530"/>
      <c r="C159" s="545" t="s">
        <v>604</v>
      </c>
      <c r="D159" s="372"/>
      <c r="G159" s="528"/>
    </row>
    <row r="160" spans="2:7" s="65" customFormat="1" ht="12.75" customHeight="1" x14ac:dyDescent="0.25">
      <c r="B160" s="530"/>
      <c r="C160" s="544"/>
      <c r="D160" s="372"/>
      <c r="G160" s="528"/>
    </row>
    <row r="161" spans="1:45" s="65" customFormat="1" ht="21" customHeight="1" x14ac:dyDescent="0.25">
      <c r="B161" s="530" t="s">
        <v>70</v>
      </c>
      <c r="C161" s="531" t="s">
        <v>383</v>
      </c>
      <c r="D161" s="372"/>
      <c r="G161" s="528"/>
    </row>
    <row r="162" spans="1:45" s="65" customFormat="1" ht="21" customHeight="1" x14ac:dyDescent="0.25">
      <c r="B162" s="520"/>
      <c r="C162" s="544" t="s">
        <v>384</v>
      </c>
      <c r="D162" s="372"/>
      <c r="G162" s="528"/>
    </row>
    <row r="163" spans="1:45" s="65" customFormat="1" ht="10.5" customHeight="1" x14ac:dyDescent="0.25">
      <c r="B163" s="543"/>
      <c r="C163" s="372"/>
      <c r="D163" s="372"/>
      <c r="G163" s="528"/>
    </row>
    <row r="164" spans="1:45" s="65" customFormat="1" ht="18" customHeight="1" x14ac:dyDescent="0.25">
      <c r="B164" s="530" t="s">
        <v>218</v>
      </c>
      <c r="C164" s="531" t="s">
        <v>135</v>
      </c>
      <c r="D164" s="372"/>
      <c r="G164" s="528"/>
    </row>
    <row r="165" spans="1:45" s="65" customFormat="1" ht="19.5" customHeight="1" x14ac:dyDescent="0.25">
      <c r="B165" s="520"/>
      <c r="C165" s="544" t="s">
        <v>398</v>
      </c>
      <c r="D165" s="59"/>
      <c r="G165" s="528"/>
    </row>
    <row r="166" spans="1:45" s="65" customFormat="1" ht="12.75" customHeight="1" x14ac:dyDescent="0.25">
      <c r="B166" s="520"/>
      <c r="C166" s="228"/>
      <c r="D166" s="59"/>
      <c r="G166" s="528"/>
    </row>
    <row r="167" spans="1:45" s="65" customFormat="1" ht="20.25" customHeight="1" x14ac:dyDescent="0.25">
      <c r="B167" s="530" t="s">
        <v>342</v>
      </c>
      <c r="C167" s="531" t="s">
        <v>133</v>
      </c>
      <c r="D167" s="59"/>
      <c r="G167" s="528"/>
    </row>
    <row r="168" spans="1:45" s="65" customFormat="1" ht="22.5" customHeight="1" x14ac:dyDescent="0.25">
      <c r="B168" s="530"/>
      <c r="C168" s="544" t="s">
        <v>223</v>
      </c>
      <c r="D168" s="59"/>
      <c r="G168" s="528"/>
    </row>
    <row r="169" spans="1:45" ht="12.75" customHeight="1" x14ac:dyDescent="0.25">
      <c r="B169" s="520"/>
      <c r="C169" s="65"/>
      <c r="D169" s="65"/>
      <c r="E169" s="65"/>
      <c r="F169" s="65"/>
      <c r="G169" s="528"/>
    </row>
    <row r="170" spans="1:45" ht="18" customHeight="1" x14ac:dyDescent="0.25">
      <c r="B170" s="546" t="s">
        <v>341</v>
      </c>
      <c r="C170" s="227" t="s">
        <v>445</v>
      </c>
      <c r="D170" s="65"/>
      <c r="E170" s="65"/>
      <c r="F170" s="65"/>
      <c r="G170" s="528"/>
    </row>
    <row r="171" spans="1:45" s="9" customFormat="1" ht="12.75" customHeight="1" x14ac:dyDescent="0.25">
      <c r="A171"/>
      <c r="B171" s="520"/>
      <c r="C171" s="59"/>
      <c r="D171" s="59"/>
      <c r="E171" s="65"/>
      <c r="F171" s="65"/>
      <c r="G171" s="547"/>
      <c r="H171"/>
      <c r="I171"/>
      <c r="M171"/>
      <c r="N171"/>
      <c r="O171" s="20"/>
      <c r="P171" s="20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1:45" s="9" customFormat="1" ht="12.75" customHeight="1" x14ac:dyDescent="0.25">
      <c r="A172"/>
      <c r="B172" s="520"/>
      <c r="C172" s="59"/>
      <c r="D172" s="59"/>
      <c r="E172" s="65"/>
      <c r="F172" s="65"/>
      <c r="G172" s="547"/>
      <c r="H172"/>
      <c r="I172"/>
      <c r="M172"/>
      <c r="N172"/>
      <c r="O172" s="20"/>
      <c r="P172" s="20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1:45" s="9" customFormat="1" ht="12.75" customHeight="1" x14ac:dyDescent="0.25">
      <c r="A173"/>
      <c r="B173" s="520"/>
      <c r="C173" s="59"/>
      <c r="D173" s="59"/>
      <c r="E173" s="65"/>
      <c r="F173" s="65"/>
      <c r="G173" s="547"/>
      <c r="H173"/>
      <c r="I173"/>
      <c r="M173"/>
      <c r="N173"/>
      <c r="O173" s="20"/>
      <c r="P173" s="20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1:45" s="9" customFormat="1" ht="12.75" customHeight="1" x14ac:dyDescent="0.25">
      <c r="A174"/>
      <c r="B174" s="520"/>
      <c r="C174" s="59"/>
      <c r="D174" s="59"/>
      <c r="E174" s="65"/>
      <c r="F174" s="65"/>
      <c r="G174" s="547"/>
      <c r="H174"/>
      <c r="I174"/>
      <c r="M174"/>
      <c r="N174"/>
      <c r="O174" s="20"/>
      <c r="P174" s="20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1:45" s="9" customFormat="1" ht="12.75" customHeight="1" x14ac:dyDescent="0.25">
      <c r="A175"/>
      <c r="B175" s="520"/>
      <c r="C175" s="59"/>
      <c r="D175" s="59"/>
      <c r="E175" s="65"/>
      <c r="F175" s="65"/>
      <c r="G175" s="547"/>
      <c r="H175"/>
      <c r="I175"/>
      <c r="M175"/>
      <c r="N175"/>
      <c r="O175" s="20"/>
      <c r="P175" s="20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1:45" s="9" customFormat="1" ht="12.75" customHeight="1" x14ac:dyDescent="0.25">
      <c r="A176"/>
      <c r="B176" s="520"/>
      <c r="C176" s="59"/>
      <c r="D176" s="59"/>
      <c r="E176" s="65"/>
      <c r="F176" s="65"/>
      <c r="G176" s="547"/>
      <c r="H176"/>
      <c r="I176"/>
      <c r="M176"/>
      <c r="N176"/>
      <c r="O176" s="20"/>
      <c r="P176" s="20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1:45" s="9" customFormat="1" ht="32.1" customHeight="1" x14ac:dyDescent="0.25">
      <c r="A177"/>
      <c r="B177" s="520"/>
      <c r="C177" s="59"/>
      <c r="D177" s="59"/>
      <c r="E177" s="65"/>
      <c r="F177" s="65"/>
      <c r="G177" s="547"/>
      <c r="H177"/>
      <c r="I177"/>
      <c r="M177"/>
      <c r="N177"/>
      <c r="O177" s="20"/>
      <c r="P177" s="20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1:45" s="9" customFormat="1" ht="32.1" customHeight="1" x14ac:dyDescent="0.25">
      <c r="A178"/>
      <c r="B178" s="520"/>
      <c r="C178" s="65"/>
      <c r="D178" s="59"/>
      <c r="E178" s="65"/>
      <c r="F178" s="65"/>
      <c r="G178" s="547"/>
      <c r="H178"/>
      <c r="I178"/>
      <c r="M178"/>
      <c r="N178"/>
      <c r="O178" s="20"/>
      <c r="P178" s="20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1:45" s="9" customFormat="1" ht="32.1" customHeight="1" x14ac:dyDescent="0.25">
      <c r="A179"/>
      <c r="B179" s="520"/>
      <c r="C179" s="59"/>
      <c r="D179" s="59"/>
      <c r="E179" s="65"/>
      <c r="F179" s="65"/>
      <c r="G179" s="547"/>
      <c r="H179"/>
      <c r="I179"/>
      <c r="M179"/>
      <c r="N179"/>
      <c r="O179" s="20"/>
      <c r="P179" s="20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1:45" s="9" customFormat="1" ht="32.1" customHeight="1" x14ac:dyDescent="0.25">
      <c r="A180"/>
      <c r="B180" s="520"/>
      <c r="C180" s="59"/>
      <c r="D180" s="59"/>
      <c r="E180" s="65"/>
      <c r="F180" s="65"/>
      <c r="G180" s="547"/>
      <c r="H180"/>
      <c r="I180"/>
      <c r="M180"/>
      <c r="N180"/>
      <c r="O180" s="20"/>
      <c r="P180" s="2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1:45" s="9" customFormat="1" ht="32.1" customHeight="1" x14ac:dyDescent="0.25">
      <c r="A181"/>
      <c r="B181" s="520"/>
      <c r="C181" s="59"/>
      <c r="D181" s="59"/>
      <c r="E181" s="65"/>
      <c r="F181" s="65"/>
      <c r="G181" s="547"/>
      <c r="H181"/>
      <c r="I181"/>
      <c r="M181"/>
      <c r="N181"/>
      <c r="O181" s="20"/>
      <c r="P181" s="20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1:45" s="9" customFormat="1" ht="60" customHeight="1" x14ac:dyDescent="0.25">
      <c r="A182"/>
      <c r="B182" s="520"/>
      <c r="C182" s="59"/>
      <c r="D182" s="541" t="s">
        <v>165</v>
      </c>
      <c r="E182" s="65"/>
      <c r="F182" s="20"/>
      <c r="G182" s="547"/>
      <c r="H182"/>
      <c r="I182" s="20"/>
      <c r="M182"/>
      <c r="N182"/>
      <c r="O182" s="20"/>
      <c r="P182" s="20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1:45" s="9" customFormat="1" ht="23.25" customHeight="1" x14ac:dyDescent="0.25">
      <c r="A183"/>
      <c r="B183" s="520"/>
      <c r="C183" s="59"/>
      <c r="D183" s="541"/>
      <c r="E183" s="65"/>
      <c r="F183" s="20"/>
      <c r="G183" s="547"/>
      <c r="H183"/>
      <c r="I183" s="20"/>
      <c r="M183"/>
      <c r="N183"/>
      <c r="O183" s="20"/>
      <c r="P183" s="20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1:45" ht="26.25" customHeight="1" x14ac:dyDescent="0.25">
      <c r="B184" s="520"/>
      <c r="C184" s="548" t="s">
        <v>163</v>
      </c>
      <c r="D184" s="549" t="s">
        <v>166</v>
      </c>
      <c r="E184" s="65"/>
      <c r="F184" s="65"/>
      <c r="G184" s="528"/>
    </row>
    <row r="185" spans="1:45" x14ac:dyDescent="0.25">
      <c r="B185" s="520"/>
      <c r="C185" s="550" t="s">
        <v>164</v>
      </c>
      <c r="D185" s="65"/>
      <c r="E185" s="65"/>
      <c r="F185" s="65"/>
      <c r="G185" s="528"/>
    </row>
    <row r="186" spans="1:45" ht="45.75" customHeight="1" x14ac:dyDescent="0.25">
      <c r="B186" s="520"/>
      <c r="C186" s="65"/>
      <c r="D186" s="541" t="s">
        <v>165</v>
      </c>
      <c r="E186" s="65"/>
      <c r="F186" s="65"/>
      <c r="G186" s="528"/>
    </row>
    <row r="187" spans="1:45" ht="27" customHeight="1" thickBot="1" x14ac:dyDescent="0.3">
      <c r="B187" s="551"/>
      <c r="C187" s="552"/>
      <c r="D187" s="553" t="s">
        <v>166</v>
      </c>
      <c r="E187" s="552"/>
      <c r="F187" s="552"/>
      <c r="G187" s="554"/>
    </row>
    <row r="188" spans="1:45" ht="15.75" thickTop="1" x14ac:dyDescent="0.25"/>
  </sheetData>
  <sheetProtection algorithmName="SHA-512" hashValue="sXIk1sNT1M8eJ4IOGCXkRss3HWZrbHuHUH6VfNOi99pqlsckrdnV9fO7nketSB//0M5k2ufTv1SEwclzwi0tpg==" saltValue="9GC2aDETDqj2Rn9gxPRcyA==" spinCount="100000" sheet="1" objects="1" scenarios="1"/>
  <mergeCells count="6">
    <mergeCell ref="C152:D152"/>
    <mergeCell ref="B154:D154"/>
    <mergeCell ref="B2:C2"/>
    <mergeCell ref="B3:C3"/>
    <mergeCell ref="B4:C4"/>
    <mergeCell ref="B21:D21"/>
  </mergeCells>
  <phoneticPr fontId="0" type="noConversion"/>
  <conditionalFormatting sqref="D10">
    <cfRule type="cellIs" dxfId="50" priority="2" stopIfTrue="1" operator="equal">
      <formula>"Constn"</formula>
    </cfRule>
    <cfRule type="cellIs" dxfId="49" priority="3" stopIfTrue="1" operator="equal">
      <formula>"Operation"</formula>
    </cfRule>
    <cfRule type="cellIs" dxfId="48" priority="4" stopIfTrue="1" operator="between">
      <formula>"FC/Constn"</formula>
      <formula xml:space="preserve"> "Pre-FC"</formula>
    </cfRule>
  </conditionalFormatting>
  <conditionalFormatting sqref="B10:C10">
    <cfRule type="cellIs" dxfId="47" priority="6" stopIfTrue="1" operator="equal">
      <formula>"Constn"</formula>
    </cfRule>
    <cfRule type="cellIs" dxfId="46" priority="7" stopIfTrue="1" operator="equal">
      <formula>"Operation"</formula>
    </cfRule>
    <cfRule type="cellIs" dxfId="45" priority="8" stopIfTrue="1" operator="between">
      <formula>"FC/Constn"</formula>
      <formula xml:space="preserve"> "Pre-FC"</formula>
    </cfRule>
  </conditionalFormatting>
  <pageMargins left="0.25" right="0.25" top="0.75" bottom="0.75" header="0.3" footer="0.3"/>
  <pageSetup paperSize="8" scale="86" fitToHeight="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F358C3F-629F-41BE-8D38-21EF8E7113DE}">
            <xm:f>D$7&gt;ZAŁ6!$C$8</xm:f>
            <x14:dxf>
              <fill>
                <patternFill patternType="darkUp">
                  <bgColor rgb="FF0070C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5" id="{B41078C1-2142-4659-8918-DA917EC9C215}">
            <xm:f>B$7&gt;ZAŁ6!$C$8</xm:f>
            <x14:dxf>
              <fill>
                <patternFill patternType="darkUp">
                  <bgColor rgb="FF0070C0"/>
                </patternFill>
              </fill>
            </x14:dxf>
          </x14:cfRule>
          <xm:sqref>B10:C10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D2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2.28515625" customWidth="1"/>
    <col min="2" max="2" width="30.85546875" customWidth="1"/>
    <col min="3" max="3" width="26.7109375" customWidth="1"/>
    <col min="4" max="4" width="42.28515625" customWidth="1"/>
  </cols>
  <sheetData>
    <row r="1" spans="2:4" ht="7.5" customHeight="1" thickBot="1" x14ac:dyDescent="0.3"/>
    <row r="2" spans="2:4" s="32" customFormat="1" ht="19.5" thickTop="1" x14ac:dyDescent="0.25">
      <c r="B2" s="958" t="s">
        <v>0</v>
      </c>
      <c r="C2" s="959"/>
      <c r="D2" s="615"/>
    </row>
    <row r="3" spans="2:4" s="32" customFormat="1" ht="15.75" x14ac:dyDescent="0.25">
      <c r="B3" s="967" t="s">
        <v>207</v>
      </c>
      <c r="C3" s="968"/>
      <c r="D3" s="622"/>
    </row>
    <row r="4" spans="2:4" ht="41.25" customHeight="1" x14ac:dyDescent="0.25">
      <c r="B4" s="1032" t="s">
        <v>546</v>
      </c>
      <c r="C4" s="1033"/>
      <c r="D4" s="1036"/>
    </row>
    <row r="5" spans="2:4" x14ac:dyDescent="0.25">
      <c r="B5" s="520"/>
      <c r="C5" s="65"/>
      <c r="D5" s="528"/>
    </row>
    <row r="6" spans="2:4" ht="84.75" customHeight="1" x14ac:dyDescent="0.25">
      <c r="B6" s="604" t="s">
        <v>69</v>
      </c>
      <c r="C6" s="7" t="s">
        <v>424</v>
      </c>
      <c r="D6" s="605" t="s">
        <v>176</v>
      </c>
    </row>
    <row r="7" spans="2:4" ht="15.75" thickBot="1" x14ac:dyDescent="0.3">
      <c r="B7" s="606">
        <v>1</v>
      </c>
      <c r="C7" s="8">
        <v>2</v>
      </c>
      <c r="D7" s="607">
        <v>3</v>
      </c>
    </row>
    <row r="8" spans="2:4" ht="53.25" customHeight="1" thickBot="1" x14ac:dyDescent="0.3">
      <c r="B8" s="608" t="s">
        <v>547</v>
      </c>
      <c r="C8" s="847"/>
      <c r="D8" s="821"/>
    </row>
    <row r="9" spans="2:4" x14ac:dyDescent="0.25">
      <c r="B9" s="520"/>
      <c r="C9" s="65"/>
      <c r="D9" s="528"/>
    </row>
    <row r="10" spans="2:4" x14ac:dyDescent="0.25">
      <c r="B10" s="775" t="s">
        <v>184</v>
      </c>
      <c r="C10" s="65"/>
      <c r="D10" s="528"/>
    </row>
    <row r="11" spans="2:4" x14ac:dyDescent="0.25">
      <c r="B11" s="520" t="s">
        <v>425</v>
      </c>
      <c r="C11" s="65"/>
      <c r="D11" s="528"/>
    </row>
    <row r="12" spans="2:4" x14ac:dyDescent="0.25">
      <c r="B12" s="520"/>
      <c r="C12" s="65"/>
      <c r="D12" s="528"/>
    </row>
    <row r="13" spans="2:4" x14ac:dyDescent="0.25">
      <c r="B13" s="520"/>
      <c r="C13" s="65"/>
      <c r="D13" s="528"/>
    </row>
    <row r="14" spans="2:4" x14ac:dyDescent="0.25">
      <c r="B14" s="540" t="s">
        <v>163</v>
      </c>
      <c r="C14" s="65"/>
      <c r="D14" s="528"/>
    </row>
    <row r="15" spans="2:4" ht="29.25" customHeight="1" x14ac:dyDescent="0.25">
      <c r="B15" s="600" t="s">
        <v>164</v>
      </c>
      <c r="C15" s="65"/>
      <c r="D15" s="528"/>
    </row>
    <row r="16" spans="2:4" x14ac:dyDescent="0.25">
      <c r="B16" s="520"/>
      <c r="C16" s="1034" t="s">
        <v>178</v>
      </c>
      <c r="D16" s="1035"/>
    </row>
    <row r="17" spans="2:4" ht="18" customHeight="1" x14ac:dyDescent="0.25">
      <c r="B17" s="520"/>
      <c r="C17" s="777" t="s">
        <v>166</v>
      </c>
      <c r="D17" s="778"/>
    </row>
    <row r="18" spans="2:4" x14ac:dyDescent="0.25">
      <c r="B18" s="520"/>
      <c r="C18" s="65"/>
      <c r="D18" s="528"/>
    </row>
    <row r="19" spans="2:4" x14ac:dyDescent="0.25">
      <c r="B19" s="520"/>
      <c r="C19" s="65"/>
      <c r="D19" s="528"/>
    </row>
    <row r="20" spans="2:4" ht="34.5" customHeight="1" x14ac:dyDescent="0.25">
      <c r="B20" s="520"/>
      <c r="C20" s="65"/>
      <c r="D20" s="528"/>
    </row>
    <row r="21" spans="2:4" x14ac:dyDescent="0.25">
      <c r="B21" s="520"/>
      <c r="C21" s="779" t="s">
        <v>178</v>
      </c>
      <c r="D21" s="780"/>
    </row>
    <row r="22" spans="2:4" ht="15.75" thickBot="1" x14ac:dyDescent="0.3">
      <c r="B22" s="551"/>
      <c r="C22" s="781" t="s">
        <v>166</v>
      </c>
      <c r="D22" s="782"/>
    </row>
    <row r="23" spans="2:4" ht="15.75" thickTop="1" x14ac:dyDescent="0.25"/>
  </sheetData>
  <sheetProtection algorithmName="SHA-512" hashValue="CHLu54o5yPPw+HCHI4HuzJ2OR/i74HW1iOlbWeGEYG++Hi0I3Mk/LAesUq5RJi1rv7CGnwkBANTQp4u3nY40mw==" saltValue="hQPWIFErN05qUFqDviSpjA==" spinCount="100000" sheet="1" objects="1" scenarios="1"/>
  <mergeCells count="4">
    <mergeCell ref="B2:C2"/>
    <mergeCell ref="B3:C3"/>
    <mergeCell ref="C16:D16"/>
    <mergeCell ref="B4:D4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D27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1.7109375" customWidth="1"/>
    <col min="2" max="2" width="38.28515625" customWidth="1"/>
    <col min="3" max="3" width="18.42578125" customWidth="1"/>
    <col min="4" max="4" width="63" customWidth="1"/>
    <col min="5" max="5" width="9.140625" customWidth="1"/>
  </cols>
  <sheetData>
    <row r="1" spans="2:4" ht="8.25" customHeight="1" thickBot="1" x14ac:dyDescent="0.3"/>
    <row r="2" spans="2:4" s="32" customFormat="1" ht="19.5" thickTop="1" x14ac:dyDescent="0.25">
      <c r="B2" s="958" t="s">
        <v>0</v>
      </c>
      <c r="C2" s="959"/>
      <c r="D2" s="601"/>
    </row>
    <row r="3" spans="2:4" s="32" customFormat="1" ht="19.5" customHeight="1" x14ac:dyDescent="0.25">
      <c r="B3" s="967" t="s">
        <v>208</v>
      </c>
      <c r="C3" s="968"/>
      <c r="D3" s="602"/>
    </row>
    <row r="4" spans="2:4" ht="31.5" customHeight="1" x14ac:dyDescent="0.25">
      <c r="B4" s="977" t="s">
        <v>542</v>
      </c>
      <c r="C4" s="1037"/>
      <c r="D4" s="1038"/>
    </row>
    <row r="5" spans="2:4" x14ac:dyDescent="0.25">
      <c r="B5" s="520"/>
      <c r="C5" s="65"/>
      <c r="D5" s="528"/>
    </row>
    <row r="6" spans="2:4" ht="47.25" customHeight="1" x14ac:dyDescent="0.25">
      <c r="B6" s="783" t="s">
        <v>553</v>
      </c>
      <c r="C6" s="7" t="s">
        <v>555</v>
      </c>
      <c r="D6" s="605" t="s">
        <v>558</v>
      </c>
    </row>
    <row r="7" spans="2:4" ht="15.75" thickBot="1" x14ac:dyDescent="0.3">
      <c r="B7" s="606">
        <v>1</v>
      </c>
      <c r="C7" s="8">
        <v>2</v>
      </c>
      <c r="D7" s="607">
        <v>3</v>
      </c>
    </row>
    <row r="8" spans="2:4" ht="95.25" customHeight="1" thickBot="1" x14ac:dyDescent="0.3">
      <c r="B8" s="608" t="s">
        <v>554</v>
      </c>
      <c r="C8" s="845"/>
      <c r="D8" s="821"/>
    </row>
    <row r="9" spans="2:4" x14ac:dyDescent="0.25">
      <c r="B9" s="775" t="s">
        <v>548</v>
      </c>
      <c r="C9" s="65"/>
      <c r="D9" s="528"/>
    </row>
    <row r="10" spans="2:4" ht="99.75" customHeight="1" x14ac:dyDescent="0.25">
      <c r="B10" s="1039" t="s">
        <v>638</v>
      </c>
      <c r="C10" s="1040"/>
      <c r="D10" s="1041"/>
    </row>
    <row r="11" spans="2:4" ht="24" customHeight="1" x14ac:dyDescent="0.25">
      <c r="B11" s="784"/>
      <c r="C11" s="252"/>
      <c r="D11" s="778"/>
    </row>
    <row r="12" spans="2:4" ht="64.5" customHeight="1" x14ac:dyDescent="0.25">
      <c r="B12" s="604" t="s">
        <v>551</v>
      </c>
      <c r="C12" s="7" t="s">
        <v>556</v>
      </c>
      <c r="D12" s="605" t="s">
        <v>557</v>
      </c>
    </row>
    <row r="13" spans="2:4" ht="29.25" customHeight="1" thickBot="1" x14ac:dyDescent="0.3">
      <c r="B13" s="606">
        <v>1</v>
      </c>
      <c r="C13" s="8">
        <v>2</v>
      </c>
      <c r="D13" s="607">
        <v>3</v>
      </c>
    </row>
    <row r="14" spans="2:4" ht="86.25" customHeight="1" thickBot="1" x14ac:dyDescent="0.3">
      <c r="B14" s="608" t="s">
        <v>552</v>
      </c>
      <c r="C14" s="417"/>
      <c r="D14" s="609"/>
    </row>
    <row r="15" spans="2:4" ht="24.75" customHeight="1" x14ac:dyDescent="0.25">
      <c r="B15" s="610" t="s">
        <v>548</v>
      </c>
      <c r="C15" s="65"/>
      <c r="D15" s="528"/>
    </row>
    <row r="16" spans="2:4" ht="84" customHeight="1" x14ac:dyDescent="0.25">
      <c r="B16" s="1039" t="s">
        <v>637</v>
      </c>
      <c r="C16" s="1040"/>
      <c r="D16" s="1041"/>
    </row>
    <row r="17" spans="2:4" x14ac:dyDescent="0.25">
      <c r="B17" s="520"/>
      <c r="C17" s="65"/>
      <c r="D17" s="528"/>
    </row>
    <row r="18" spans="2:4" x14ac:dyDescent="0.25">
      <c r="B18" s="520"/>
      <c r="C18" s="65"/>
      <c r="D18" s="528"/>
    </row>
    <row r="19" spans="2:4" x14ac:dyDescent="0.25">
      <c r="B19" s="520"/>
      <c r="C19" s="65"/>
      <c r="D19" s="528"/>
    </row>
    <row r="20" spans="2:4" x14ac:dyDescent="0.25">
      <c r="B20" s="540" t="s">
        <v>163</v>
      </c>
      <c r="C20" s="65"/>
      <c r="D20" s="611" t="s">
        <v>165</v>
      </c>
    </row>
    <row r="21" spans="2:4" x14ac:dyDescent="0.25">
      <c r="B21" s="600" t="s">
        <v>164</v>
      </c>
      <c r="C21" s="65"/>
      <c r="D21" s="612" t="s">
        <v>166</v>
      </c>
    </row>
    <row r="22" spans="2:4" x14ac:dyDescent="0.25">
      <c r="B22" s="600"/>
      <c r="C22" s="65"/>
      <c r="D22" s="612"/>
    </row>
    <row r="23" spans="2:4" x14ac:dyDescent="0.25">
      <c r="B23" s="520"/>
      <c r="C23" s="65"/>
      <c r="D23" s="528"/>
    </row>
    <row r="24" spans="2:4" x14ac:dyDescent="0.25">
      <c r="B24" s="520"/>
      <c r="C24" s="65"/>
      <c r="D24" s="528"/>
    </row>
    <row r="25" spans="2:4" x14ac:dyDescent="0.25">
      <c r="B25" s="520"/>
      <c r="C25" s="65"/>
      <c r="D25" s="611" t="s">
        <v>165</v>
      </c>
    </row>
    <row r="26" spans="2:4" ht="15.75" thickBot="1" x14ac:dyDescent="0.3">
      <c r="B26" s="551"/>
      <c r="C26" s="552"/>
      <c r="D26" s="614" t="s">
        <v>166</v>
      </c>
    </row>
    <row r="27" spans="2:4" ht="15.75" thickTop="1" x14ac:dyDescent="0.25"/>
  </sheetData>
  <sheetProtection algorithmName="SHA-512" hashValue="RIV24C6KQd6yifEnNbMGTMh2+MQM9FJUS+O301/gvVOi5PEp4PeHjmJ6LAWxPTk3xrSzMqac6h3uSxjP4KiYtg==" saltValue="fKfkAuNZzNuFvqcZXxBweQ==" spinCount="100000" sheet="1" objects="1" scenarios="1"/>
  <mergeCells count="5">
    <mergeCell ref="B2:C2"/>
    <mergeCell ref="B3:C3"/>
    <mergeCell ref="B4:D4"/>
    <mergeCell ref="B10:D10"/>
    <mergeCell ref="B16:D16"/>
  </mergeCells>
  <phoneticPr fontId="0" type="noConversion"/>
  <pageMargins left="0.7" right="0.7" top="0.75" bottom="0.75" header="0.3" footer="0.3"/>
  <pageSetup paperSize="9"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S106"/>
  <sheetViews>
    <sheetView zoomScale="90" zoomScaleNormal="90" zoomScalePageLayoutView="11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8.85546875" defaultRowHeight="15" x14ac:dyDescent="0.25"/>
  <cols>
    <col min="1" max="1" width="1.42578125" style="11" customWidth="1"/>
    <col min="2" max="2" width="42.42578125" style="11" customWidth="1"/>
    <col min="3" max="4" width="9.42578125" style="11" customWidth="1"/>
    <col min="5" max="12" width="8.85546875" style="11"/>
    <col min="13" max="13" width="9.28515625" style="11" customWidth="1"/>
    <col min="14" max="15" width="8.85546875" style="11"/>
    <col min="16" max="17" width="10.140625" style="11" bestFit="1" customWidth="1"/>
    <col min="18" max="18" width="11.7109375" style="11" bestFit="1" customWidth="1"/>
  </cols>
  <sheetData>
    <row r="1" spans="1:18" ht="7.5" customHeight="1" thickBot="1" x14ac:dyDescent="0.3"/>
    <row r="2" spans="1:18" ht="19.5" thickTop="1" x14ac:dyDescent="0.3">
      <c r="B2" s="1005" t="s">
        <v>0</v>
      </c>
      <c r="C2" s="1044"/>
      <c r="D2" s="1006"/>
      <c r="E2" s="1006"/>
      <c r="F2" s="1006"/>
      <c r="G2" s="1006"/>
      <c r="H2" s="1006"/>
      <c r="I2" s="785"/>
      <c r="J2" s="785"/>
      <c r="K2" s="785"/>
      <c r="L2" s="785"/>
      <c r="M2" s="785"/>
      <c r="N2" s="785"/>
      <c r="O2" s="785"/>
      <c r="P2" s="785"/>
      <c r="Q2" s="785"/>
      <c r="R2" s="786"/>
    </row>
    <row r="3" spans="1:18" ht="15.75" x14ac:dyDescent="0.25">
      <c r="B3" s="967" t="s">
        <v>209</v>
      </c>
      <c r="C3" s="968"/>
      <c r="D3" s="968"/>
      <c r="E3" s="968"/>
      <c r="F3" s="968"/>
      <c r="G3" s="968"/>
      <c r="H3" s="527"/>
      <c r="I3" s="44"/>
      <c r="J3" s="44"/>
      <c r="K3" s="44"/>
      <c r="L3" s="44"/>
      <c r="M3" s="44"/>
      <c r="N3" s="44"/>
      <c r="O3" s="44"/>
      <c r="P3" s="44"/>
      <c r="Q3" s="44"/>
      <c r="R3" s="787"/>
    </row>
    <row r="4" spans="1:18" ht="18" customHeight="1" x14ac:dyDescent="0.25">
      <c r="B4" s="788" t="s">
        <v>135</v>
      </c>
      <c r="C4" s="757"/>
      <c r="D4" s="757"/>
      <c r="E4" s="757"/>
      <c r="F4" s="758"/>
      <c r="G4" s="758"/>
      <c r="H4" s="757"/>
      <c r="I4" s="757"/>
      <c r="J4" s="758"/>
      <c r="K4" s="758"/>
      <c r="L4" s="757"/>
      <c r="M4" s="757"/>
      <c r="N4" s="757"/>
      <c r="O4" s="758"/>
      <c r="P4" s="758"/>
      <c r="Q4" s="757"/>
      <c r="R4" s="789"/>
    </row>
    <row r="5" spans="1:18" ht="15.75" thickBot="1" x14ac:dyDescent="0.3">
      <c r="A5"/>
      <c r="B5" s="520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790"/>
    </row>
    <row r="6" spans="1:18" ht="1.5" customHeight="1" thickBot="1" x14ac:dyDescent="0.3">
      <c r="A6" s="9"/>
      <c r="B6" s="52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224"/>
      <c r="R6" s="528"/>
    </row>
    <row r="7" spans="1:18" ht="11.25" customHeight="1" x14ac:dyDescent="0.25">
      <c r="B7" s="1054" t="s">
        <v>179</v>
      </c>
      <c r="C7" s="69"/>
      <c r="D7" s="1057" t="s">
        <v>419</v>
      </c>
      <c r="E7" s="1058"/>
      <c r="F7" s="1058"/>
      <c r="G7" s="1058"/>
      <c r="H7" s="1059"/>
      <c r="I7" s="1057" t="s">
        <v>20</v>
      </c>
      <c r="J7" s="1058"/>
      <c r="K7" s="1059"/>
      <c r="L7" s="1057" t="s">
        <v>419</v>
      </c>
      <c r="M7" s="1058"/>
      <c r="N7" s="1058"/>
      <c r="O7" s="1058"/>
      <c r="P7" s="70"/>
      <c r="Q7" s="71"/>
      <c r="R7" s="791"/>
    </row>
    <row r="8" spans="1:18" ht="22.5" x14ac:dyDescent="0.25">
      <c r="B8" s="1055"/>
      <c r="C8" s="72" t="s">
        <v>129</v>
      </c>
      <c r="D8" s="73" t="s">
        <v>21</v>
      </c>
      <c r="E8" s="73" t="s">
        <v>22</v>
      </c>
      <c r="F8" s="73" t="s">
        <v>23</v>
      </c>
      <c r="G8" s="73" t="s">
        <v>24</v>
      </c>
      <c r="H8" s="73" t="s">
        <v>25</v>
      </c>
      <c r="I8" s="73" t="s">
        <v>26</v>
      </c>
      <c r="J8" s="73" t="s">
        <v>27</v>
      </c>
      <c r="K8" s="73" t="s">
        <v>28</v>
      </c>
      <c r="L8" s="73" t="s">
        <v>29</v>
      </c>
      <c r="M8" s="73" t="s">
        <v>30</v>
      </c>
      <c r="N8" s="73" t="s">
        <v>31</v>
      </c>
      <c r="O8" s="74" t="s">
        <v>32</v>
      </c>
      <c r="P8" s="75" t="s">
        <v>20</v>
      </c>
      <c r="Q8" s="76" t="s">
        <v>19</v>
      </c>
      <c r="R8" s="792" t="s">
        <v>128</v>
      </c>
    </row>
    <row r="9" spans="1:18" x14ac:dyDescent="0.25">
      <c r="B9" s="1056"/>
      <c r="C9" s="77"/>
      <c r="D9" s="78" t="s">
        <v>33</v>
      </c>
      <c r="E9" s="78" t="s">
        <v>34</v>
      </c>
      <c r="F9" s="78" t="s">
        <v>35</v>
      </c>
      <c r="G9" s="78" t="s">
        <v>36</v>
      </c>
      <c r="H9" s="78" t="s">
        <v>37</v>
      </c>
      <c r="I9" s="78" t="s">
        <v>38</v>
      </c>
      <c r="J9" s="78" t="s">
        <v>39</v>
      </c>
      <c r="K9" s="78" t="s">
        <v>40</v>
      </c>
      <c r="L9" s="78" t="s">
        <v>41</v>
      </c>
      <c r="M9" s="78" t="s">
        <v>42</v>
      </c>
      <c r="N9" s="78" t="s">
        <v>43</v>
      </c>
      <c r="O9" s="79" t="s">
        <v>44</v>
      </c>
      <c r="P9" s="80"/>
      <c r="Q9" s="81"/>
      <c r="R9" s="793"/>
    </row>
    <row r="10" spans="1:18" s="9" customFormat="1" ht="26.1" customHeight="1" x14ac:dyDescent="0.25">
      <c r="A10" s="11"/>
      <c r="B10" s="794" t="s">
        <v>59</v>
      </c>
      <c r="C10" s="138" t="s">
        <v>57</v>
      </c>
      <c r="D10" s="419">
        <f>ZAŁ11!C9</f>
        <v>0</v>
      </c>
      <c r="E10" s="419">
        <f>ZAŁ11!D9</f>
        <v>0</v>
      </c>
      <c r="F10" s="419">
        <f>ZAŁ11!E9</f>
        <v>0</v>
      </c>
      <c r="G10" s="419">
        <f>ZAŁ11!F9</f>
        <v>0</v>
      </c>
      <c r="H10" s="419">
        <f>ZAŁ11!G9</f>
        <v>0</v>
      </c>
      <c r="I10" s="419">
        <f>ZAŁ11!H9</f>
        <v>0</v>
      </c>
      <c r="J10" s="419">
        <f>ZAŁ11!I9</f>
        <v>0</v>
      </c>
      <c r="K10" s="419">
        <f>ZAŁ11!J9</f>
        <v>0</v>
      </c>
      <c r="L10" s="419">
        <f>ZAŁ11!K9</f>
        <v>0</v>
      </c>
      <c r="M10" s="419">
        <f>ZAŁ11!L9</f>
        <v>0</v>
      </c>
      <c r="N10" s="419">
        <f>ZAŁ11!M9</f>
        <v>0</v>
      </c>
      <c r="O10" s="419">
        <f>ZAŁ11!N9</f>
        <v>0</v>
      </c>
      <c r="P10" s="83"/>
      <c r="Q10" s="84"/>
      <c r="R10" s="795"/>
    </row>
    <row r="11" spans="1:18" s="9" customFormat="1" ht="26.1" customHeight="1" thickBot="1" x14ac:dyDescent="0.3">
      <c r="A11" s="11"/>
      <c r="B11" s="796" t="s">
        <v>430</v>
      </c>
      <c r="C11" s="420" t="s">
        <v>58</v>
      </c>
      <c r="D11" s="421">
        <f>D10*D$17</f>
        <v>0</v>
      </c>
      <c r="E11" s="421">
        <f t="shared" ref="E11:Q11" si="0">E10*E$17</f>
        <v>0</v>
      </c>
      <c r="F11" s="421">
        <f t="shared" si="0"/>
        <v>0</v>
      </c>
      <c r="G11" s="421">
        <f t="shared" si="0"/>
        <v>0</v>
      </c>
      <c r="H11" s="421">
        <f t="shared" si="0"/>
        <v>0</v>
      </c>
      <c r="I11" s="421">
        <f t="shared" si="0"/>
        <v>0</v>
      </c>
      <c r="J11" s="421">
        <f t="shared" si="0"/>
        <v>0</v>
      </c>
      <c r="K11" s="421">
        <f t="shared" si="0"/>
        <v>0</v>
      </c>
      <c r="L11" s="421">
        <f t="shared" si="0"/>
        <v>0</v>
      </c>
      <c r="M11" s="421">
        <f t="shared" si="0"/>
        <v>0</v>
      </c>
      <c r="N11" s="421">
        <f t="shared" si="0"/>
        <v>0</v>
      </c>
      <c r="O11" s="421">
        <f t="shared" si="0"/>
        <v>0</v>
      </c>
      <c r="P11" s="421">
        <f t="shared" si="0"/>
        <v>0</v>
      </c>
      <c r="Q11" s="421">
        <f t="shared" si="0"/>
        <v>0</v>
      </c>
      <c r="R11" s="797">
        <f>SUM(D11:O11)</f>
        <v>0</v>
      </c>
    </row>
    <row r="12" spans="1:18" s="9" customFormat="1" ht="26.1" customHeight="1" x14ac:dyDescent="0.25">
      <c r="A12" s="11"/>
      <c r="B12" s="798" t="s">
        <v>45</v>
      </c>
      <c r="C12" s="139" t="s">
        <v>46</v>
      </c>
      <c r="D12" s="226">
        <v>31</v>
      </c>
      <c r="E12" s="226">
        <v>28</v>
      </c>
      <c r="F12" s="226">
        <v>31</v>
      </c>
      <c r="G12" s="226">
        <v>30</v>
      </c>
      <c r="H12" s="226">
        <v>31</v>
      </c>
      <c r="I12" s="226">
        <v>30</v>
      </c>
      <c r="J12" s="226">
        <v>31</v>
      </c>
      <c r="K12" s="226">
        <v>31</v>
      </c>
      <c r="L12" s="226">
        <v>30</v>
      </c>
      <c r="M12" s="226">
        <v>31</v>
      </c>
      <c r="N12" s="226">
        <v>30</v>
      </c>
      <c r="O12" s="226">
        <v>31</v>
      </c>
      <c r="P12" s="87"/>
      <c r="Q12" s="88"/>
      <c r="R12" s="799">
        <f>SUM(D12:O12)</f>
        <v>365</v>
      </c>
    </row>
    <row r="13" spans="1:18" s="9" customFormat="1" ht="26.1" customHeight="1" x14ac:dyDescent="0.25">
      <c r="A13" s="11"/>
      <c r="B13" s="794" t="s">
        <v>47</v>
      </c>
      <c r="C13" s="138" t="s">
        <v>48</v>
      </c>
      <c r="D13" s="89">
        <f t="shared" ref="D13:O13" si="1">D12*24</f>
        <v>744</v>
      </c>
      <c r="E13" s="89">
        <f t="shared" si="1"/>
        <v>672</v>
      </c>
      <c r="F13" s="89">
        <f t="shared" si="1"/>
        <v>744</v>
      </c>
      <c r="G13" s="89">
        <f t="shared" si="1"/>
        <v>720</v>
      </c>
      <c r="H13" s="89">
        <f t="shared" si="1"/>
        <v>744</v>
      </c>
      <c r="I13" s="89">
        <f t="shared" si="1"/>
        <v>720</v>
      </c>
      <c r="J13" s="89">
        <f t="shared" si="1"/>
        <v>744</v>
      </c>
      <c r="K13" s="89">
        <f t="shared" si="1"/>
        <v>744</v>
      </c>
      <c r="L13" s="89">
        <f t="shared" si="1"/>
        <v>720</v>
      </c>
      <c r="M13" s="89">
        <f t="shared" si="1"/>
        <v>744</v>
      </c>
      <c r="N13" s="89">
        <f t="shared" si="1"/>
        <v>720</v>
      </c>
      <c r="O13" s="89">
        <f t="shared" si="1"/>
        <v>744</v>
      </c>
      <c r="P13" s="90">
        <f>SUM(I13:K13)</f>
        <v>2208</v>
      </c>
      <c r="Q13" s="91">
        <f>SUM(D13:O13)-P13</f>
        <v>6552</v>
      </c>
      <c r="R13" s="800">
        <f>SUM(D13:O13)</f>
        <v>8760</v>
      </c>
    </row>
    <row r="14" spans="1:18" s="9" customFormat="1" ht="26.1" customHeight="1" x14ac:dyDescent="0.25">
      <c r="A14" s="11"/>
      <c r="B14" s="794" t="s">
        <v>226</v>
      </c>
      <c r="C14" s="138" t="s">
        <v>48</v>
      </c>
      <c r="D14" s="1052">
        <v>7800</v>
      </c>
      <c r="E14" s="1046"/>
      <c r="F14" s="1046"/>
      <c r="G14" s="1046"/>
      <c r="H14" s="1046"/>
      <c r="I14" s="1046"/>
      <c r="J14" s="1046"/>
      <c r="K14" s="1046"/>
      <c r="L14" s="1046"/>
      <c r="M14" s="1046"/>
      <c r="N14" s="1046"/>
      <c r="O14" s="1047"/>
      <c r="P14" s="92"/>
      <c r="Q14" s="93"/>
      <c r="R14" s="800">
        <f>IF(D14&lt;7800,"BŁĄD",D14)</f>
        <v>7800</v>
      </c>
    </row>
    <row r="15" spans="1:18" s="9" customFormat="1" ht="26.1" customHeight="1" x14ac:dyDescent="0.25">
      <c r="A15" s="11"/>
      <c r="B15" s="794" t="s">
        <v>49</v>
      </c>
      <c r="C15" s="138" t="s">
        <v>48</v>
      </c>
      <c r="D15" s="1053"/>
      <c r="E15" s="1046"/>
      <c r="F15" s="1046"/>
      <c r="G15" s="1047"/>
      <c r="H15" s="225">
        <v>360</v>
      </c>
      <c r="I15" s="1053"/>
      <c r="J15" s="1046"/>
      <c r="K15" s="1047"/>
      <c r="L15" s="225">
        <v>360</v>
      </c>
      <c r="M15" s="1053"/>
      <c r="N15" s="1046"/>
      <c r="O15" s="1047"/>
      <c r="P15" s="92"/>
      <c r="Q15" s="93"/>
      <c r="R15" s="800">
        <f>IF(SUM(D15:O15)&gt;(R13-D14),"BŁĄD",SUM(D15:O15))</f>
        <v>720</v>
      </c>
    </row>
    <row r="16" spans="1:18" s="9" customFormat="1" ht="26.1" customHeight="1" x14ac:dyDescent="0.25">
      <c r="A16" s="11"/>
      <c r="B16" s="794" t="s">
        <v>227</v>
      </c>
      <c r="C16" s="138" t="s">
        <v>48</v>
      </c>
      <c r="D16" s="1045">
        <f>R13-R14-R15</f>
        <v>240</v>
      </c>
      <c r="E16" s="1046"/>
      <c r="F16" s="1046"/>
      <c r="G16" s="1046"/>
      <c r="H16" s="1046"/>
      <c r="I16" s="1046"/>
      <c r="J16" s="1046"/>
      <c r="K16" s="1046"/>
      <c r="L16" s="1046"/>
      <c r="M16" s="1046"/>
      <c r="N16" s="1046"/>
      <c r="O16" s="1047"/>
      <c r="P16" s="92"/>
      <c r="Q16" s="93"/>
      <c r="R16" s="800">
        <f>SUM(D16:O16)</f>
        <v>240</v>
      </c>
    </row>
    <row r="17" spans="1:18" s="9" customFormat="1" ht="26.1" customHeight="1" thickBot="1" x14ac:dyDescent="0.3">
      <c r="A17" s="11"/>
      <c r="B17" s="794" t="s">
        <v>228</v>
      </c>
      <c r="C17" s="138" t="s">
        <v>48</v>
      </c>
      <c r="D17" s="95">
        <f t="shared" ref="D17:O17" si="2">D13-D15-$D$16*(D13-D15)/($R$13-$R$15)</f>
        <v>721.79104477611941</v>
      </c>
      <c r="E17" s="95">
        <f t="shared" si="2"/>
        <v>651.94029850746267</v>
      </c>
      <c r="F17" s="95">
        <f t="shared" si="2"/>
        <v>721.79104477611941</v>
      </c>
      <c r="G17" s="95">
        <f t="shared" si="2"/>
        <v>698.50746268656712</v>
      </c>
      <c r="H17" s="95">
        <f t="shared" si="2"/>
        <v>372.53731343283584</v>
      </c>
      <c r="I17" s="95">
        <f t="shared" si="2"/>
        <v>698.50746268656712</v>
      </c>
      <c r="J17" s="95">
        <f t="shared" si="2"/>
        <v>721.79104477611941</v>
      </c>
      <c r="K17" s="95">
        <f t="shared" si="2"/>
        <v>721.79104477611941</v>
      </c>
      <c r="L17" s="95">
        <f t="shared" si="2"/>
        <v>349.25373134328356</v>
      </c>
      <c r="M17" s="95">
        <f t="shared" si="2"/>
        <v>721.79104477611941</v>
      </c>
      <c r="N17" s="95">
        <f t="shared" si="2"/>
        <v>698.50746268656712</v>
      </c>
      <c r="O17" s="95">
        <f t="shared" si="2"/>
        <v>721.79104477611941</v>
      </c>
      <c r="P17" s="90">
        <f>SUM(I17:K17)</f>
        <v>2142.0895522388059</v>
      </c>
      <c r="Q17" s="91">
        <f>SUM(D17:O17)-P17</f>
        <v>5657.9104477611945</v>
      </c>
      <c r="R17" s="800">
        <f>SUM(D17:O17)</f>
        <v>7800.0000000000009</v>
      </c>
    </row>
    <row r="18" spans="1:18" s="9" customFormat="1" ht="26.1" customHeight="1" x14ac:dyDescent="0.25">
      <c r="A18" s="11"/>
      <c r="B18" s="798" t="s">
        <v>50</v>
      </c>
      <c r="C18" s="96" t="s">
        <v>51</v>
      </c>
      <c r="D18" s="97">
        <v>-3</v>
      </c>
      <c r="E18" s="97">
        <v>-3</v>
      </c>
      <c r="F18" s="97">
        <v>1</v>
      </c>
      <c r="G18" s="97">
        <v>6</v>
      </c>
      <c r="H18" s="246">
        <v>15</v>
      </c>
      <c r="I18" s="97">
        <v>15</v>
      </c>
      <c r="J18" s="97">
        <v>15</v>
      </c>
      <c r="K18" s="97">
        <v>15</v>
      </c>
      <c r="L18" s="97">
        <v>15</v>
      </c>
      <c r="M18" s="97">
        <v>6</v>
      </c>
      <c r="N18" s="97">
        <v>1</v>
      </c>
      <c r="O18" s="98">
        <v>1</v>
      </c>
      <c r="P18" s="99"/>
      <c r="Q18" s="100"/>
      <c r="R18" s="801"/>
    </row>
    <row r="19" spans="1:18" s="9" customFormat="1" ht="26.1" customHeight="1" x14ac:dyDescent="0.25">
      <c r="A19" s="11"/>
      <c r="B19" s="802" t="s">
        <v>136</v>
      </c>
      <c r="C19" s="101" t="s">
        <v>51</v>
      </c>
      <c r="D19" s="102">
        <v>87.8</v>
      </c>
      <c r="E19" s="102">
        <v>87.8</v>
      </c>
      <c r="F19" s="102">
        <v>80.8</v>
      </c>
      <c r="G19" s="102">
        <v>71.900000000000006</v>
      </c>
      <c r="H19" s="102">
        <v>70</v>
      </c>
      <c r="I19" s="102">
        <v>70</v>
      </c>
      <c r="J19" s="102">
        <v>70</v>
      </c>
      <c r="K19" s="102">
        <v>70</v>
      </c>
      <c r="L19" s="102">
        <v>70</v>
      </c>
      <c r="M19" s="102">
        <v>71.900000000000006</v>
      </c>
      <c r="N19" s="102">
        <v>80.8</v>
      </c>
      <c r="O19" s="103">
        <v>80.8</v>
      </c>
      <c r="P19" s="48"/>
      <c r="Q19" s="104"/>
      <c r="R19" s="803"/>
    </row>
    <row r="20" spans="1:18" s="9" customFormat="1" ht="26.1" customHeight="1" x14ac:dyDescent="0.25">
      <c r="A20" s="11"/>
      <c r="B20" s="802" t="s">
        <v>137</v>
      </c>
      <c r="C20" s="101" t="s">
        <v>51</v>
      </c>
      <c r="D20" s="102">
        <v>50.5</v>
      </c>
      <c r="E20" s="102">
        <v>50.5</v>
      </c>
      <c r="F20" s="102">
        <v>47.9</v>
      </c>
      <c r="G20" s="102">
        <v>44.3</v>
      </c>
      <c r="H20" s="102">
        <v>40</v>
      </c>
      <c r="I20" s="102">
        <v>40</v>
      </c>
      <c r="J20" s="102">
        <v>40</v>
      </c>
      <c r="K20" s="102">
        <v>40</v>
      </c>
      <c r="L20" s="102">
        <v>40</v>
      </c>
      <c r="M20" s="102">
        <v>44.3</v>
      </c>
      <c r="N20" s="102">
        <v>47.9</v>
      </c>
      <c r="O20" s="103">
        <v>47.9</v>
      </c>
      <c r="P20" s="48"/>
      <c r="Q20" s="104"/>
      <c r="R20" s="803"/>
    </row>
    <row r="21" spans="1:18" s="9" customFormat="1" ht="26.1" customHeight="1" thickBot="1" x14ac:dyDescent="0.3">
      <c r="A21" s="11"/>
      <c r="B21" s="804" t="s">
        <v>138</v>
      </c>
      <c r="C21" s="105" t="s">
        <v>51</v>
      </c>
      <c r="D21" s="106">
        <f t="shared" ref="D21:O21" si="3">D19-D20</f>
        <v>37.299999999999997</v>
      </c>
      <c r="E21" s="106">
        <f t="shared" si="3"/>
        <v>37.299999999999997</v>
      </c>
      <c r="F21" s="106">
        <f t="shared" si="3"/>
        <v>32.9</v>
      </c>
      <c r="G21" s="106">
        <f t="shared" si="3"/>
        <v>27.600000000000009</v>
      </c>
      <c r="H21" s="106">
        <f t="shared" si="3"/>
        <v>30</v>
      </c>
      <c r="I21" s="106">
        <f t="shared" si="3"/>
        <v>30</v>
      </c>
      <c r="J21" s="106">
        <f t="shared" si="3"/>
        <v>30</v>
      </c>
      <c r="K21" s="106">
        <f t="shared" si="3"/>
        <v>30</v>
      </c>
      <c r="L21" s="106">
        <f t="shared" si="3"/>
        <v>30</v>
      </c>
      <c r="M21" s="106">
        <f t="shared" si="3"/>
        <v>27.600000000000009</v>
      </c>
      <c r="N21" s="106">
        <f t="shared" si="3"/>
        <v>32.9</v>
      </c>
      <c r="O21" s="107">
        <f t="shared" si="3"/>
        <v>32.9</v>
      </c>
      <c r="P21" s="108"/>
      <c r="Q21" s="109"/>
      <c r="R21" s="803"/>
    </row>
    <row r="22" spans="1:18" s="9" customFormat="1" ht="26.1" customHeight="1" x14ac:dyDescent="0.25">
      <c r="A22" s="11"/>
      <c r="B22" s="798" t="s">
        <v>426</v>
      </c>
      <c r="C22" s="96" t="s">
        <v>52</v>
      </c>
      <c r="D22" s="1048">
        <v>12.5</v>
      </c>
      <c r="E22" s="1049"/>
      <c r="F22" s="1049"/>
      <c r="G22" s="1049"/>
      <c r="H22" s="1049"/>
      <c r="I22" s="1049"/>
      <c r="J22" s="1049"/>
      <c r="K22" s="1049"/>
      <c r="L22" s="1049"/>
      <c r="M22" s="1049"/>
      <c r="N22" s="1049"/>
      <c r="O22" s="1049"/>
      <c r="P22" s="110"/>
      <c r="Q22" s="111"/>
      <c r="R22" s="801"/>
    </row>
    <row r="23" spans="1:18" s="9" customFormat="1" ht="26.1" customHeight="1" x14ac:dyDescent="0.25">
      <c r="A23" s="11"/>
      <c r="B23" s="794" t="s">
        <v>427</v>
      </c>
      <c r="C23" s="101" t="s">
        <v>53</v>
      </c>
      <c r="D23" s="1050">
        <v>100000</v>
      </c>
      <c r="E23" s="1051"/>
      <c r="F23" s="1051"/>
      <c r="G23" s="1051"/>
      <c r="H23" s="1051"/>
      <c r="I23" s="1051"/>
      <c r="J23" s="1051"/>
      <c r="K23" s="1051"/>
      <c r="L23" s="1051"/>
      <c r="M23" s="1051"/>
      <c r="N23" s="1051"/>
      <c r="O23" s="1051"/>
      <c r="P23" s="112"/>
      <c r="Q23" s="109"/>
      <c r="R23" s="803"/>
    </row>
    <row r="24" spans="1:18" s="9" customFormat="1" ht="26.1" customHeight="1" x14ac:dyDescent="0.25">
      <c r="A24" s="11"/>
      <c r="B24" s="794" t="s">
        <v>428</v>
      </c>
      <c r="C24" s="101" t="s">
        <v>54</v>
      </c>
      <c r="D24" s="1042">
        <f>ROUND(D23/R17*24*7,0)</f>
        <v>2154</v>
      </c>
      <c r="E24" s="1043"/>
      <c r="F24" s="1043"/>
      <c r="G24" s="1043"/>
      <c r="H24" s="1043"/>
      <c r="I24" s="1043"/>
      <c r="J24" s="1043"/>
      <c r="K24" s="1043"/>
      <c r="L24" s="1043"/>
      <c r="M24" s="1043"/>
      <c r="N24" s="1043"/>
      <c r="O24" s="1043"/>
      <c r="P24" s="113"/>
      <c r="Q24" s="114"/>
      <c r="R24" s="805"/>
    </row>
    <row r="25" spans="1:18" s="9" customFormat="1" ht="26.1" customHeight="1" x14ac:dyDescent="0.25">
      <c r="A25" s="11"/>
      <c r="B25" s="794" t="s">
        <v>429</v>
      </c>
      <c r="C25" s="101" t="s">
        <v>55</v>
      </c>
      <c r="D25" s="94">
        <f>D17/$R$17*$D$23</f>
        <v>9253.7313432835799</v>
      </c>
      <c r="E25" s="94">
        <f t="shared" ref="E25:O25" si="4">E17/$R$17*$D$23</f>
        <v>8358.2089552238795</v>
      </c>
      <c r="F25" s="94">
        <f t="shared" si="4"/>
        <v>9253.7313432835799</v>
      </c>
      <c r="G25" s="94">
        <f t="shared" si="4"/>
        <v>8955.2238805970137</v>
      </c>
      <c r="H25" s="94">
        <f t="shared" si="4"/>
        <v>4776.1194029850749</v>
      </c>
      <c r="I25" s="94">
        <f t="shared" si="4"/>
        <v>8955.2238805970137</v>
      </c>
      <c r="J25" s="94">
        <f t="shared" si="4"/>
        <v>9253.7313432835799</v>
      </c>
      <c r="K25" s="94">
        <f t="shared" si="4"/>
        <v>9253.7313432835799</v>
      </c>
      <c r="L25" s="94">
        <f t="shared" si="4"/>
        <v>4477.6119402985069</v>
      </c>
      <c r="M25" s="94">
        <f t="shared" si="4"/>
        <v>9253.7313432835799</v>
      </c>
      <c r="N25" s="94">
        <f t="shared" si="4"/>
        <v>8955.2238805970137</v>
      </c>
      <c r="O25" s="94">
        <f t="shared" si="4"/>
        <v>9253.7313432835799</v>
      </c>
      <c r="P25" s="115">
        <f>SUM(I25:K25)</f>
        <v>27462.686567164172</v>
      </c>
      <c r="Q25" s="116">
        <f>SUM(D25:O25)-SUM(I25:K25)</f>
        <v>72537.313432835814</v>
      </c>
      <c r="R25" s="806">
        <f>SUM(D25:O25)</f>
        <v>99999.999999999985</v>
      </c>
    </row>
    <row r="26" spans="1:18" s="9" customFormat="1" ht="26.1" customHeight="1" thickBot="1" x14ac:dyDescent="0.3">
      <c r="A26" s="11"/>
      <c r="B26" s="807" t="s">
        <v>429</v>
      </c>
      <c r="C26" s="105" t="s">
        <v>56</v>
      </c>
      <c r="D26" s="117">
        <f t="shared" ref="D26:O26" si="5">D25*$D$22</f>
        <v>115671.64179104475</v>
      </c>
      <c r="E26" s="117">
        <f t="shared" si="5"/>
        <v>104477.61194029849</v>
      </c>
      <c r="F26" s="117">
        <f t="shared" si="5"/>
        <v>115671.64179104475</v>
      </c>
      <c r="G26" s="117">
        <f t="shared" si="5"/>
        <v>111940.29850746268</v>
      </c>
      <c r="H26" s="117">
        <f t="shared" si="5"/>
        <v>59701.492537313439</v>
      </c>
      <c r="I26" s="117">
        <f t="shared" si="5"/>
        <v>111940.29850746268</v>
      </c>
      <c r="J26" s="117">
        <f t="shared" si="5"/>
        <v>115671.64179104475</v>
      </c>
      <c r="K26" s="117">
        <f t="shared" si="5"/>
        <v>115671.64179104475</v>
      </c>
      <c r="L26" s="117">
        <f t="shared" si="5"/>
        <v>55970.149253731339</v>
      </c>
      <c r="M26" s="117">
        <f t="shared" si="5"/>
        <v>115671.64179104475</v>
      </c>
      <c r="N26" s="117">
        <f t="shared" si="5"/>
        <v>111940.29850746268</v>
      </c>
      <c r="O26" s="117">
        <f t="shared" si="5"/>
        <v>115671.64179104475</v>
      </c>
      <c r="P26" s="118">
        <f>SUM(I26:K26)</f>
        <v>343283.58208955219</v>
      </c>
      <c r="Q26" s="119">
        <f>SUM(D26:O26)-SUM(I26:K26)</f>
        <v>906716.41791044758</v>
      </c>
      <c r="R26" s="808">
        <f>SUM(D26:O26)</f>
        <v>1249999.9999999998</v>
      </c>
    </row>
    <row r="27" spans="1:18" s="9" customFormat="1" ht="26.1" customHeight="1" x14ac:dyDescent="0.25">
      <c r="A27" s="11"/>
      <c r="B27" s="798" t="s">
        <v>229</v>
      </c>
      <c r="C27" s="86" t="s">
        <v>57</v>
      </c>
      <c r="D27" s="120">
        <v>60</v>
      </c>
      <c r="E27" s="120">
        <v>60</v>
      </c>
      <c r="F27" s="120">
        <v>60</v>
      </c>
      <c r="G27" s="120">
        <v>60</v>
      </c>
      <c r="H27" s="120">
        <v>60</v>
      </c>
      <c r="I27" s="120">
        <v>27</v>
      </c>
      <c r="J27" s="120">
        <v>27</v>
      </c>
      <c r="K27" s="120">
        <v>27</v>
      </c>
      <c r="L27" s="120">
        <v>60</v>
      </c>
      <c r="M27" s="120">
        <v>60</v>
      </c>
      <c r="N27" s="120">
        <v>60</v>
      </c>
      <c r="O27" s="121">
        <v>60</v>
      </c>
      <c r="P27" s="122"/>
      <c r="Q27" s="123"/>
      <c r="R27" s="801"/>
    </row>
    <row r="28" spans="1:18" s="9" customFormat="1" ht="26.1" customHeight="1" x14ac:dyDescent="0.25">
      <c r="A28" s="11"/>
      <c r="B28" s="794" t="s">
        <v>230</v>
      </c>
      <c r="C28" s="82" t="s">
        <v>57</v>
      </c>
      <c r="D28" s="124">
        <v>27</v>
      </c>
      <c r="E28" s="124">
        <v>27</v>
      </c>
      <c r="F28" s="124">
        <v>27</v>
      </c>
      <c r="G28" s="124">
        <v>27</v>
      </c>
      <c r="H28" s="124">
        <v>27</v>
      </c>
      <c r="I28" s="124">
        <v>25</v>
      </c>
      <c r="J28" s="124">
        <v>25</v>
      </c>
      <c r="K28" s="124">
        <v>25</v>
      </c>
      <c r="L28" s="124">
        <v>27</v>
      </c>
      <c r="M28" s="124">
        <v>27</v>
      </c>
      <c r="N28" s="124">
        <v>27</v>
      </c>
      <c r="O28" s="125">
        <v>27</v>
      </c>
      <c r="P28" s="126"/>
      <c r="Q28" s="127"/>
      <c r="R28" s="805"/>
    </row>
    <row r="29" spans="1:18" s="9" customFormat="1" ht="26.1" customHeight="1" thickBot="1" x14ac:dyDescent="0.3">
      <c r="A29" s="11"/>
      <c r="B29" s="809" t="s">
        <v>231</v>
      </c>
      <c r="C29" s="128" t="s">
        <v>56</v>
      </c>
      <c r="D29" s="129">
        <f>D17*D28*3.6</f>
        <v>70158.089552238816</v>
      </c>
      <c r="E29" s="129">
        <f t="shared" ref="E29:O29" si="6">E17*E28*3.6</f>
        <v>63368.59701492537</v>
      </c>
      <c r="F29" s="129">
        <f t="shared" si="6"/>
        <v>70158.089552238816</v>
      </c>
      <c r="G29" s="129">
        <f t="shared" si="6"/>
        <v>67894.92537313432</v>
      </c>
      <c r="H29" s="129">
        <f t="shared" si="6"/>
        <v>36210.626865671649</v>
      </c>
      <c r="I29" s="129">
        <f t="shared" si="6"/>
        <v>62865.671641791043</v>
      </c>
      <c r="J29" s="129">
        <f t="shared" si="6"/>
        <v>64961.194029850747</v>
      </c>
      <c r="K29" s="129">
        <f t="shared" si="6"/>
        <v>64961.194029850747</v>
      </c>
      <c r="L29" s="129">
        <f t="shared" si="6"/>
        <v>33947.46268656716</v>
      </c>
      <c r="M29" s="129">
        <f t="shared" si="6"/>
        <v>70158.089552238816</v>
      </c>
      <c r="N29" s="129">
        <f t="shared" si="6"/>
        <v>67894.92537313432</v>
      </c>
      <c r="O29" s="129">
        <f t="shared" si="6"/>
        <v>70158.089552238816</v>
      </c>
      <c r="P29" s="85">
        <f>SUM(I29:K29)</f>
        <v>192788.05970149254</v>
      </c>
      <c r="Q29" s="130">
        <f>SUM(D29:O29)-SUM(I29:K29)</f>
        <v>549948.89552238816</v>
      </c>
      <c r="R29" s="810">
        <f>SUM(D29:O29)</f>
        <v>742736.95522388071</v>
      </c>
    </row>
    <row r="30" spans="1:18" s="9" customFormat="1" ht="26.1" customHeight="1" thickBot="1" x14ac:dyDescent="0.3">
      <c r="A30" s="11"/>
      <c r="B30" s="809" t="s">
        <v>95</v>
      </c>
      <c r="C30" s="137" t="s">
        <v>85</v>
      </c>
      <c r="D30" s="418">
        <f t="shared" ref="D30:O30" si="7">$R$30/12</f>
        <v>2250</v>
      </c>
      <c r="E30" s="131">
        <f t="shared" si="7"/>
        <v>2250</v>
      </c>
      <c r="F30" s="131">
        <f t="shared" si="7"/>
        <v>2250</v>
      </c>
      <c r="G30" s="131">
        <f t="shared" si="7"/>
        <v>2250</v>
      </c>
      <c r="H30" s="131">
        <f t="shared" si="7"/>
        <v>2250</v>
      </c>
      <c r="I30" s="131">
        <f t="shared" si="7"/>
        <v>2250</v>
      </c>
      <c r="J30" s="131">
        <f t="shared" si="7"/>
        <v>2250</v>
      </c>
      <c r="K30" s="131">
        <f t="shared" si="7"/>
        <v>2250</v>
      </c>
      <c r="L30" s="131">
        <f t="shared" si="7"/>
        <v>2250</v>
      </c>
      <c r="M30" s="131">
        <f t="shared" si="7"/>
        <v>2250</v>
      </c>
      <c r="N30" s="131">
        <f t="shared" si="7"/>
        <v>2250</v>
      </c>
      <c r="O30" s="131">
        <f t="shared" si="7"/>
        <v>2250</v>
      </c>
      <c r="P30" s="132">
        <f>SUM(I30:K30)</f>
        <v>6750</v>
      </c>
      <c r="Q30" s="133">
        <f>SUM(D30:O30)-SUM(I30:K30)</f>
        <v>20250</v>
      </c>
      <c r="R30" s="811">
        <v>27000</v>
      </c>
    </row>
    <row r="31" spans="1:18" s="9" customFormat="1" x14ac:dyDescent="0.25">
      <c r="A31" s="44"/>
      <c r="B31" s="75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787"/>
    </row>
    <row r="32" spans="1:18" s="9" customFormat="1" x14ac:dyDescent="0.25">
      <c r="A32" s="44"/>
      <c r="B32" s="75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787"/>
    </row>
    <row r="33" spans="1:45" s="9" customFormat="1" x14ac:dyDescent="0.25">
      <c r="A33"/>
      <c r="B33" s="73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5"/>
      <c r="P33" s="65"/>
      <c r="Q33" s="65"/>
      <c r="R33" s="528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s="9" customFormat="1" x14ac:dyDescent="0.25">
      <c r="A34"/>
      <c r="B34" s="540" t="s">
        <v>163</v>
      </c>
      <c r="C34" s="59"/>
      <c r="D34" s="65"/>
      <c r="E34" s="65"/>
      <c r="F34" s="541" t="s">
        <v>165</v>
      </c>
      <c r="G34" s="59"/>
      <c r="H34" s="65"/>
      <c r="I34" s="65"/>
      <c r="J34" s="65"/>
      <c r="K34" s="65"/>
      <c r="L34" s="59"/>
      <c r="M34" s="541" t="s">
        <v>165</v>
      </c>
      <c r="N34" s="65"/>
      <c r="O34" s="20"/>
      <c r="P34" s="20"/>
      <c r="Q34" s="65"/>
      <c r="R34" s="528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s="9" customFormat="1" ht="15.75" thickBot="1" x14ac:dyDescent="0.3">
      <c r="A35"/>
      <c r="B35" s="812" t="s">
        <v>164</v>
      </c>
      <c r="C35" s="813"/>
      <c r="D35" s="552"/>
      <c r="E35" s="552"/>
      <c r="F35" s="623" t="s">
        <v>166</v>
      </c>
      <c r="G35" s="813"/>
      <c r="H35" s="552"/>
      <c r="I35" s="552"/>
      <c r="J35" s="552"/>
      <c r="K35" s="814"/>
      <c r="L35" s="813"/>
      <c r="M35" s="623" t="s">
        <v>166</v>
      </c>
      <c r="N35" s="552"/>
      <c r="O35" s="814"/>
      <c r="P35" s="814"/>
      <c r="Q35" s="552"/>
      <c r="R35" s="554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s="9" customFormat="1" ht="15.75" thickTop="1" x14ac:dyDescent="0.25">
      <c r="A36" s="44"/>
      <c r="O36" s="44"/>
      <c r="P36" s="44"/>
      <c r="Q36" s="44"/>
      <c r="R36" s="44"/>
    </row>
    <row r="37" spans="1:45" s="9" customFormat="1" x14ac:dyDescent="0.25">
      <c r="A37" s="44"/>
      <c r="O37" s="44"/>
      <c r="P37" s="44"/>
      <c r="Q37" s="44"/>
      <c r="R37" s="44"/>
    </row>
    <row r="38" spans="1:45" s="9" customFormat="1" x14ac:dyDescent="0.25">
      <c r="A38" s="44"/>
      <c r="B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5"/>
    </row>
    <row r="39" spans="1:45" s="9" customFormat="1" x14ac:dyDescent="0.25">
      <c r="A39" s="44"/>
      <c r="B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45" s="9" customFormat="1" x14ac:dyDescent="0.25">
      <c r="A40" s="44"/>
      <c r="B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45" s="9" customFormat="1" x14ac:dyDescent="0.25">
      <c r="A41" s="44"/>
      <c r="B41" s="1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13"/>
      <c r="P41" s="13"/>
      <c r="Q41" s="13"/>
      <c r="R41" s="44"/>
    </row>
    <row r="42" spans="1:45" s="9" customFormat="1" x14ac:dyDescent="0.25">
      <c r="A42" s="44"/>
      <c r="B42" s="14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44"/>
    </row>
    <row r="43" spans="1:45" s="9" customFormat="1" x14ac:dyDescent="0.25">
      <c r="A43" s="44"/>
      <c r="B43" s="1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13"/>
      <c r="P43" s="13"/>
      <c r="Q43" s="13"/>
      <c r="R43" s="44"/>
    </row>
    <row r="44" spans="1:45" s="9" customFormat="1" x14ac:dyDescent="0.25">
      <c r="A44" s="44"/>
      <c r="B44" s="1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13"/>
      <c r="P44" s="13"/>
      <c r="Q44" s="13"/>
      <c r="R44" s="44"/>
    </row>
    <row r="45" spans="1:45" s="9" customFormat="1" x14ac:dyDescent="0.25">
      <c r="A45" s="44"/>
      <c r="B45" s="1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13"/>
      <c r="P45" s="13"/>
      <c r="Q45" s="13"/>
      <c r="R45" s="44"/>
    </row>
    <row r="46" spans="1:45" s="9" customFormat="1" x14ac:dyDescent="0.25">
      <c r="A46" s="44"/>
      <c r="B46" s="13"/>
      <c r="D46" s="46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13"/>
      <c r="P46" s="13"/>
      <c r="Q46" s="13"/>
      <c r="R46" s="44"/>
    </row>
    <row r="47" spans="1:45" s="9" customFormat="1" x14ac:dyDescent="0.25">
      <c r="A47" s="44"/>
      <c r="B47" s="13"/>
      <c r="D47" s="47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13"/>
      <c r="P47" s="13"/>
      <c r="Q47" s="13"/>
      <c r="R47" s="44"/>
    </row>
    <row r="48" spans="1:45" s="9" customFormat="1" x14ac:dyDescent="0.25">
      <c r="A48" s="44"/>
      <c r="B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s="9" customFormat="1" x14ac:dyDescent="0.25">
      <c r="A49" s="44"/>
      <c r="B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1:18" s="9" customForma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1:18" s="9" customFormat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18" s="9" customFormat="1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1:18" s="9" customFormat="1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spans="1:18" s="9" customFormat="1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spans="1:18" s="9" customFormat="1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</row>
    <row r="56" spans="1:18" s="9" customFormat="1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</row>
    <row r="57" spans="1:18" s="9" customForma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</row>
    <row r="58" spans="1:18" s="9" customFormat="1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 spans="1:18" s="9" customFormat="1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</row>
    <row r="60" spans="1:18" s="9" customFormat="1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</row>
    <row r="61" spans="1:18" s="9" customFormat="1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</row>
    <row r="62" spans="1:18" s="9" customFormat="1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 spans="1:18" s="9" customFormat="1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</row>
    <row r="64" spans="1:18" s="9" customFormat="1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5" spans="1:18" s="9" customFormat="1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</row>
    <row r="66" spans="1:18" s="9" customFormat="1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</row>
    <row r="67" spans="1:18" s="9" customFormat="1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</row>
    <row r="68" spans="1:18" s="9" customForma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</row>
    <row r="69" spans="1:18" s="9" customFormat="1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</row>
    <row r="70" spans="1:18" s="9" customFormat="1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 spans="1:18" s="9" customFormat="1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</row>
    <row r="72" spans="1:18" s="9" customFormat="1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</row>
    <row r="73" spans="1:18" s="9" customFormat="1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</row>
    <row r="74" spans="1:18" s="9" customFormat="1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 spans="1:18" s="9" customFormat="1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</row>
    <row r="76" spans="1:18" s="9" customFormat="1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</row>
    <row r="77" spans="1:18" s="9" customFormat="1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</row>
    <row r="78" spans="1:18" s="9" customFormat="1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</row>
    <row r="79" spans="1:18" s="9" customFormat="1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</row>
    <row r="80" spans="1:18" s="9" customFormat="1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</row>
    <row r="81" spans="1:18" s="9" customFormat="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</row>
    <row r="82" spans="1:18" s="9" customFormat="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spans="1:18" s="9" customFormat="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spans="1:18" s="9" customFormat="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</row>
    <row r="85" spans="1:18" s="9" customFormat="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</row>
    <row r="86" spans="1:18" s="9" customFormat="1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</row>
    <row r="87" spans="1:18" s="9" customFormat="1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</row>
    <row r="88" spans="1:18" s="9" customFormat="1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</row>
    <row r="89" spans="1:18" s="9" customFormat="1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</row>
    <row r="90" spans="1:18" s="9" customFormat="1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</row>
    <row r="91" spans="1:18" s="9" customForma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1:18" s="9" customForma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18" s="9" customForma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s="9" customForma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spans="1:18" s="9" customForma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spans="1:18" s="9" customForma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spans="1:18" s="9" customForma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s="9" customForma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spans="1:18" s="9" customForma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1:18" s="9" customForma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:18" s="9" customForma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s="9" customForma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:18" s="9" customForma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:18" s="9" customForma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:18" s="9" customForma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s="9" customForma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</row>
  </sheetData>
  <sheetProtection algorithmName="SHA-512" hashValue="OCnlKx/Rlsq3kY+JziixE4fRkNuxV2DtNw/PteAKqhJ8vpE1VRkOH2FVLs3EBI5VXM7RmuAcCe5HvrjAaTdX9A==" saltValue="+WjFtn3iHZGSEl04dOGKhA==" spinCount="100000" sheet="1" objects="1" scenarios="1"/>
  <mergeCells count="14">
    <mergeCell ref="D24:O24"/>
    <mergeCell ref="B2:H2"/>
    <mergeCell ref="B3:G3"/>
    <mergeCell ref="D16:O16"/>
    <mergeCell ref="D22:O22"/>
    <mergeCell ref="D23:O23"/>
    <mergeCell ref="D14:O14"/>
    <mergeCell ref="D15:G15"/>
    <mergeCell ref="I15:K15"/>
    <mergeCell ref="M15:O15"/>
    <mergeCell ref="B7:B9"/>
    <mergeCell ref="D7:H7"/>
    <mergeCell ref="I7:K7"/>
    <mergeCell ref="L7:O7"/>
  </mergeCells>
  <phoneticPr fontId="0" type="noConversion"/>
  <pageMargins left="0.25" right="0.25" top="0.75" bottom="0.75" header="0.3" footer="0.3"/>
  <pageSetup paperSize="9" scale="75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S419"/>
  <sheetViews>
    <sheetView zoomScale="70" zoomScaleNormal="70" zoomScalePageLayoutView="90" workbookViewId="0">
      <pane xSplit="5" ySplit="4" topLeftCell="T5" activePane="bottomRight" state="frozen"/>
      <selection pane="topRight" activeCell="F1" sqref="F1"/>
      <selection pane="bottomLeft" activeCell="A5" sqref="A5"/>
      <selection pane="bottomRight" activeCell="B2" sqref="B2:AD66"/>
    </sheetView>
  </sheetViews>
  <sheetFormatPr defaultColWidth="8.7109375" defaultRowHeight="0" customHeight="1" zeroHeight="1" x14ac:dyDescent="0.25"/>
  <cols>
    <col min="1" max="1" width="1.28515625" style="15" customWidth="1"/>
    <col min="2" max="2" width="5.28515625" style="19" customWidth="1"/>
    <col min="3" max="3" width="31.7109375" style="20" customWidth="1"/>
    <col min="4" max="4" width="8.85546875" style="20" customWidth="1"/>
    <col min="5" max="5" width="18.28515625" style="20" customWidth="1"/>
    <col min="6" max="6" width="15.28515625" style="20" customWidth="1"/>
    <col min="7" max="7" width="13.28515625" style="20" customWidth="1"/>
    <col min="8" max="11" width="13.5703125" style="20" bestFit="1" customWidth="1"/>
    <col min="12" max="12" width="14.28515625" style="20" customWidth="1"/>
    <col min="13" max="30" width="13.5703125" style="20" bestFit="1" customWidth="1"/>
    <col min="31" max="36" width="7.7109375" customWidth="1"/>
    <col min="37" max="38" width="8.7109375" customWidth="1"/>
    <col min="39" max="45" width="7.7109375" customWidth="1"/>
    <col min="46" max="16384" width="8.7109375" style="9"/>
  </cols>
  <sheetData>
    <row r="1" spans="1:45" ht="5.0999999999999996" customHeight="1" thickBot="1" x14ac:dyDescent="0.3"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45" s="32" customFormat="1" ht="18" customHeight="1" thickTop="1" x14ac:dyDescent="0.3">
      <c r="A2" s="33"/>
      <c r="B2" s="1005" t="s">
        <v>0</v>
      </c>
      <c r="C2" s="1044"/>
      <c r="D2" s="1006"/>
      <c r="E2" s="1006"/>
      <c r="F2" s="1006"/>
      <c r="G2" s="1006"/>
      <c r="H2" s="1006"/>
      <c r="I2" s="850"/>
      <c r="J2" s="850"/>
      <c r="K2" s="850"/>
      <c r="L2" s="850"/>
      <c r="M2" s="850"/>
      <c r="N2" s="850"/>
      <c r="O2" s="850"/>
      <c r="P2" s="850"/>
      <c r="Q2" s="850"/>
      <c r="R2" s="850"/>
      <c r="S2" s="850"/>
      <c r="T2" s="850"/>
      <c r="U2" s="850"/>
      <c r="V2" s="850"/>
      <c r="W2" s="850"/>
      <c r="X2" s="850"/>
      <c r="Y2" s="850"/>
      <c r="Z2" s="850"/>
      <c r="AA2" s="850"/>
      <c r="AB2" s="850"/>
      <c r="AC2" s="850"/>
      <c r="AD2" s="851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s="32" customFormat="1" ht="18.75" customHeight="1" x14ac:dyDescent="0.25">
      <c r="A3" s="33"/>
      <c r="B3" s="967" t="s">
        <v>306</v>
      </c>
      <c r="C3" s="968"/>
      <c r="D3" s="968"/>
      <c r="E3" s="968"/>
      <c r="F3" s="968"/>
      <c r="G3" s="968"/>
      <c r="H3" s="52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852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s="18" customFormat="1" ht="20.25" customHeight="1" x14ac:dyDescent="0.25">
      <c r="A4" s="12"/>
      <c r="B4" s="853" t="s">
        <v>437</v>
      </c>
      <c r="C4" s="758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  <c r="R4" s="757"/>
      <c r="S4" s="757"/>
      <c r="T4" s="757"/>
      <c r="U4" s="757"/>
      <c r="V4" s="757"/>
      <c r="W4" s="757"/>
      <c r="X4" s="757"/>
      <c r="Y4" s="757"/>
      <c r="Z4" s="757"/>
      <c r="AA4" s="757"/>
      <c r="AB4" s="757"/>
      <c r="AC4" s="757"/>
      <c r="AD4" s="78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18" customFormat="1" ht="11.25" customHeight="1" x14ac:dyDescent="0.25">
      <c r="A5" s="15"/>
      <c r="B5" s="854"/>
      <c r="C5" s="855"/>
      <c r="D5" s="855"/>
      <c r="E5" s="855"/>
      <c r="F5" s="855"/>
      <c r="G5" s="856"/>
      <c r="H5" s="856"/>
      <c r="I5" s="856"/>
      <c r="J5" s="856"/>
      <c r="K5" s="856"/>
      <c r="L5" s="856"/>
      <c r="M5" s="856"/>
      <c r="N5" s="856"/>
      <c r="O5" s="856"/>
      <c r="P5" s="856"/>
      <c r="Q5" s="856"/>
      <c r="R5" s="856"/>
      <c r="S5" s="856"/>
      <c r="T5" s="856"/>
      <c r="U5" s="856"/>
      <c r="V5" s="856"/>
      <c r="W5" s="856"/>
      <c r="X5" s="856"/>
      <c r="Y5" s="856"/>
      <c r="Z5" s="856"/>
      <c r="AA5" s="856"/>
      <c r="AB5" s="856"/>
      <c r="AC5" s="856"/>
      <c r="AD5" s="857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s="18" customFormat="1" ht="15" x14ac:dyDescent="0.25">
      <c r="A6" s="15"/>
      <c r="B6" s="858" t="s">
        <v>103</v>
      </c>
      <c r="C6" s="135" t="s">
        <v>76</v>
      </c>
      <c r="D6" s="134" t="s">
        <v>97</v>
      </c>
      <c r="E6" s="134" t="s">
        <v>73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859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56" customFormat="1" ht="68.25" customHeight="1" x14ac:dyDescent="0.25">
      <c r="A7" s="52"/>
      <c r="B7" s="860" t="s">
        <v>80</v>
      </c>
      <c r="C7" s="140" t="s">
        <v>571</v>
      </c>
      <c r="D7" s="28" t="s">
        <v>73</v>
      </c>
      <c r="E7" s="143">
        <f>E29+E32+E35</f>
        <v>0</v>
      </c>
      <c r="F7" s="5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861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</row>
    <row r="8" spans="1:45" s="56" customFormat="1" ht="65.25" customHeight="1" x14ac:dyDescent="0.25">
      <c r="A8" s="52"/>
      <c r="B8" s="860" t="s">
        <v>86</v>
      </c>
      <c r="C8" s="140" t="s">
        <v>572</v>
      </c>
      <c r="D8" s="28" t="s">
        <v>73</v>
      </c>
      <c r="E8" s="143">
        <f>E47+E50+E53</f>
        <v>0</v>
      </c>
      <c r="F8" s="53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861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</row>
    <row r="9" spans="1:45" s="56" customFormat="1" ht="61.5" customHeight="1" x14ac:dyDescent="0.25">
      <c r="A9" s="52"/>
      <c r="B9" s="860" t="s">
        <v>99</v>
      </c>
      <c r="C9" s="140" t="s">
        <v>573</v>
      </c>
      <c r="D9" s="28" t="s">
        <v>73</v>
      </c>
      <c r="E9" s="143">
        <f>+E40</f>
        <v>0</v>
      </c>
      <c r="F9" s="57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862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</row>
    <row r="10" spans="1:45" s="56" customFormat="1" ht="15" x14ac:dyDescent="0.25">
      <c r="A10" s="52"/>
      <c r="B10" s="860" t="s">
        <v>91</v>
      </c>
      <c r="C10" s="140" t="s">
        <v>77</v>
      </c>
      <c r="D10" s="28" t="s">
        <v>73</v>
      </c>
      <c r="E10" s="143">
        <f>E7+E8+E9</f>
        <v>0</v>
      </c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862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</row>
    <row r="11" spans="1:45" s="56" customFormat="1" ht="56.25" customHeight="1" x14ac:dyDescent="0.25">
      <c r="A11" s="52"/>
      <c r="B11" s="860" t="s">
        <v>104</v>
      </c>
      <c r="C11" s="140" t="s">
        <v>102</v>
      </c>
      <c r="D11" s="28" t="s">
        <v>73</v>
      </c>
      <c r="E11" s="143">
        <f>E62</f>
        <v>0</v>
      </c>
      <c r="F11" s="53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861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</row>
    <row r="12" spans="1:45" s="18" customFormat="1" ht="28.5" x14ac:dyDescent="0.25">
      <c r="A12" s="15"/>
      <c r="B12" s="863" t="s">
        <v>105</v>
      </c>
      <c r="C12" s="141" t="s">
        <v>72</v>
      </c>
      <c r="D12" s="39" t="s">
        <v>73</v>
      </c>
      <c r="E12" s="422">
        <f>SUM(E10:E11)</f>
        <v>0</v>
      </c>
      <c r="F12" s="27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864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s="18" customFormat="1" ht="20.100000000000001" customHeight="1" x14ac:dyDescent="0.25">
      <c r="A13" s="15"/>
      <c r="B13" s="860" t="s">
        <v>106</v>
      </c>
      <c r="C13" s="142" t="s">
        <v>78</v>
      </c>
      <c r="D13" s="28" t="s">
        <v>79</v>
      </c>
      <c r="E13" s="229">
        <v>0.23</v>
      </c>
      <c r="F13" s="27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864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s="18" customFormat="1" ht="15" x14ac:dyDescent="0.25">
      <c r="A14" s="15"/>
      <c r="B14" s="860" t="s">
        <v>107</v>
      </c>
      <c r="C14" s="142" t="s">
        <v>74</v>
      </c>
      <c r="D14" s="28" t="s">
        <v>73</v>
      </c>
      <c r="E14" s="144">
        <f>ROUND(E12*E13,2)</f>
        <v>0</v>
      </c>
      <c r="F14" s="2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86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s="18" customFormat="1" ht="28.5" x14ac:dyDescent="0.25">
      <c r="A15" s="15"/>
      <c r="B15" s="863" t="s">
        <v>108</v>
      </c>
      <c r="C15" s="141" t="s">
        <v>75</v>
      </c>
      <c r="D15" s="39" t="s">
        <v>73</v>
      </c>
      <c r="E15" s="422">
        <f>E12+E14</f>
        <v>0</v>
      </c>
      <c r="F15" s="2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864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8.25" customHeight="1" x14ac:dyDescent="0.25">
      <c r="B16" s="865"/>
      <c r="C16" s="855"/>
      <c r="D16" s="855"/>
      <c r="E16" s="855"/>
      <c r="F16" s="855"/>
      <c r="G16" s="855"/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855"/>
      <c r="Z16" s="855"/>
      <c r="AA16" s="855"/>
      <c r="AB16" s="855"/>
      <c r="AC16" s="855"/>
      <c r="AD16" s="866"/>
    </row>
    <row r="17" spans="1:45" s="18" customFormat="1" ht="15" x14ac:dyDescent="0.2">
      <c r="A17" s="15"/>
      <c r="B17" s="1062" t="s">
        <v>80</v>
      </c>
      <c r="C17" s="1060" t="s">
        <v>109</v>
      </c>
      <c r="D17" s="1060" t="s">
        <v>97</v>
      </c>
      <c r="E17" s="1060" t="s">
        <v>96</v>
      </c>
      <c r="F17" s="1065" t="s">
        <v>182</v>
      </c>
      <c r="G17" s="1066"/>
      <c r="H17" s="1066"/>
      <c r="I17" s="1066"/>
      <c r="J17" s="1066"/>
      <c r="K17" s="1066"/>
      <c r="L17" s="1066"/>
      <c r="M17" s="1066"/>
      <c r="N17" s="1066"/>
      <c r="O17" s="1066"/>
      <c r="P17" s="1066"/>
      <c r="Q17" s="1066"/>
      <c r="R17" s="1066"/>
      <c r="S17" s="1066"/>
      <c r="T17" s="1066"/>
      <c r="U17" s="1066"/>
      <c r="V17" s="1066"/>
      <c r="W17" s="1066"/>
      <c r="X17" s="1066"/>
      <c r="Y17" s="1066"/>
      <c r="Z17" s="1066"/>
      <c r="AA17" s="1066"/>
      <c r="AB17" s="1066"/>
      <c r="AC17" s="1066"/>
      <c r="AD17" s="1067"/>
    </row>
    <row r="18" spans="1:45" s="18" customFormat="1" ht="12.75" x14ac:dyDescent="0.2">
      <c r="A18" s="15"/>
      <c r="B18" s="1063"/>
      <c r="C18" s="1064"/>
      <c r="D18" s="1064"/>
      <c r="E18" s="1064"/>
      <c r="F18" s="35">
        <v>1</v>
      </c>
      <c r="G18" s="35">
        <v>2</v>
      </c>
      <c r="H18" s="35">
        <v>3</v>
      </c>
      <c r="I18" s="35">
        <v>4</v>
      </c>
      <c r="J18" s="35">
        <v>5</v>
      </c>
      <c r="K18" s="35">
        <v>6</v>
      </c>
      <c r="L18" s="35">
        <v>7</v>
      </c>
      <c r="M18" s="35">
        <v>8</v>
      </c>
      <c r="N18" s="35">
        <v>9</v>
      </c>
      <c r="O18" s="35">
        <v>10</v>
      </c>
      <c r="P18" s="35">
        <v>11</v>
      </c>
      <c r="Q18" s="35">
        <v>12</v>
      </c>
      <c r="R18" s="35">
        <v>13</v>
      </c>
      <c r="S18" s="35">
        <v>14</v>
      </c>
      <c r="T18" s="35">
        <v>15</v>
      </c>
      <c r="U18" s="35">
        <v>16</v>
      </c>
      <c r="V18" s="35">
        <v>17</v>
      </c>
      <c r="W18" s="35">
        <v>18</v>
      </c>
      <c r="X18" s="35">
        <v>19</v>
      </c>
      <c r="Y18" s="35">
        <v>20</v>
      </c>
      <c r="Z18" s="35">
        <v>21</v>
      </c>
      <c r="AA18" s="35">
        <v>22</v>
      </c>
      <c r="AB18" s="35">
        <v>23</v>
      </c>
      <c r="AC18" s="35">
        <v>24</v>
      </c>
      <c r="AD18" s="867">
        <v>25</v>
      </c>
    </row>
    <row r="19" spans="1:45" s="18" customFormat="1" ht="15" x14ac:dyDescent="0.25">
      <c r="A19" s="15"/>
      <c r="B19" s="868"/>
      <c r="C19" s="390" t="s">
        <v>308</v>
      </c>
      <c r="D19" s="388"/>
      <c r="E19" s="388"/>
      <c r="F19" s="389">
        <f>ZAŁ7b!F7</f>
        <v>44012</v>
      </c>
      <c r="G19" s="389">
        <f>ZAŁ7b!G7</f>
        <v>44377</v>
      </c>
      <c r="H19" s="389">
        <f>ZAŁ7b!H7</f>
        <v>44742</v>
      </c>
      <c r="I19" s="389">
        <f>ZAŁ7b!I7</f>
        <v>45107</v>
      </c>
      <c r="J19" s="389">
        <f>ZAŁ7b!J7</f>
        <v>45473</v>
      </c>
      <c r="K19" s="389">
        <f>ZAŁ7b!K7</f>
        <v>45838</v>
      </c>
      <c r="L19" s="389">
        <f>ZAŁ7b!L7</f>
        <v>46203</v>
      </c>
      <c r="M19" s="389">
        <f>ZAŁ7b!M7</f>
        <v>46568</v>
      </c>
      <c r="N19" s="389">
        <f>ZAŁ7b!N7</f>
        <v>46934</v>
      </c>
      <c r="O19" s="389">
        <f>ZAŁ7b!O7</f>
        <v>47299</v>
      </c>
      <c r="P19" s="389">
        <f>ZAŁ7b!P7</f>
        <v>47664</v>
      </c>
      <c r="Q19" s="389">
        <f>ZAŁ7b!Q7</f>
        <v>48029</v>
      </c>
      <c r="R19" s="389">
        <f>ZAŁ7b!R7</f>
        <v>48395</v>
      </c>
      <c r="S19" s="389">
        <f>ZAŁ7b!S7</f>
        <v>48760</v>
      </c>
      <c r="T19" s="389">
        <f>ZAŁ7b!T7</f>
        <v>49125</v>
      </c>
      <c r="U19" s="389">
        <f>ZAŁ7b!U7</f>
        <v>49490</v>
      </c>
      <c r="V19" s="389">
        <f>ZAŁ7b!V7</f>
        <v>49856</v>
      </c>
      <c r="W19" s="389">
        <f>ZAŁ7b!W7</f>
        <v>50221</v>
      </c>
      <c r="X19" s="389">
        <f>ZAŁ7b!X7</f>
        <v>50586</v>
      </c>
      <c r="Y19" s="389">
        <f>ZAŁ7b!Y7</f>
        <v>50951</v>
      </c>
      <c r="Z19" s="389">
        <f>ZAŁ7b!Z7</f>
        <v>51317</v>
      </c>
      <c r="AA19" s="389">
        <f>ZAŁ7b!AA7</f>
        <v>51682</v>
      </c>
      <c r="AB19" s="389">
        <f>ZAŁ7b!AB7</f>
        <v>52047</v>
      </c>
      <c r="AC19" s="389">
        <f>ZAŁ7b!AC7</f>
        <v>52412</v>
      </c>
      <c r="AD19" s="869">
        <f>ZAŁ7b!AD7</f>
        <v>52778</v>
      </c>
    </row>
    <row r="20" spans="1:45" s="38" customFormat="1" ht="45" x14ac:dyDescent="0.25">
      <c r="A20" s="29"/>
      <c r="B20" s="868" t="s">
        <v>81</v>
      </c>
      <c r="C20" s="145" t="s">
        <v>110</v>
      </c>
      <c r="D20" s="25" t="s">
        <v>79</v>
      </c>
      <c r="E20" s="136"/>
      <c r="F20" s="146">
        <v>7.9600000000000004E-2</v>
      </c>
      <c r="G20" s="146">
        <f>F20</f>
        <v>7.9600000000000004E-2</v>
      </c>
      <c r="H20" s="146">
        <f t="shared" ref="H20:W20" si="0">G20</f>
        <v>7.9600000000000004E-2</v>
      </c>
      <c r="I20" s="146">
        <f t="shared" si="0"/>
        <v>7.9600000000000004E-2</v>
      </c>
      <c r="J20" s="146">
        <f t="shared" si="0"/>
        <v>7.9600000000000004E-2</v>
      </c>
      <c r="K20" s="146">
        <f t="shared" si="0"/>
        <v>7.9600000000000004E-2</v>
      </c>
      <c r="L20" s="146">
        <f t="shared" si="0"/>
        <v>7.9600000000000004E-2</v>
      </c>
      <c r="M20" s="146">
        <f t="shared" si="0"/>
        <v>7.9600000000000004E-2</v>
      </c>
      <c r="N20" s="146">
        <f t="shared" si="0"/>
        <v>7.9600000000000004E-2</v>
      </c>
      <c r="O20" s="146">
        <f t="shared" si="0"/>
        <v>7.9600000000000004E-2</v>
      </c>
      <c r="P20" s="146">
        <f t="shared" si="0"/>
        <v>7.9600000000000004E-2</v>
      </c>
      <c r="Q20" s="146">
        <f t="shared" si="0"/>
        <v>7.9600000000000004E-2</v>
      </c>
      <c r="R20" s="146">
        <f t="shared" si="0"/>
        <v>7.9600000000000004E-2</v>
      </c>
      <c r="S20" s="146">
        <f t="shared" si="0"/>
        <v>7.9600000000000004E-2</v>
      </c>
      <c r="T20" s="146">
        <f t="shared" si="0"/>
        <v>7.9600000000000004E-2</v>
      </c>
      <c r="U20" s="146">
        <f t="shared" si="0"/>
        <v>7.9600000000000004E-2</v>
      </c>
      <c r="V20" s="146">
        <f t="shared" si="0"/>
        <v>7.9600000000000004E-2</v>
      </c>
      <c r="W20" s="146">
        <f t="shared" si="0"/>
        <v>7.9600000000000004E-2</v>
      </c>
      <c r="X20" s="146">
        <f t="shared" ref="X20:AD20" si="1">W20</f>
        <v>7.9600000000000004E-2</v>
      </c>
      <c r="Y20" s="146">
        <f t="shared" si="1"/>
        <v>7.9600000000000004E-2</v>
      </c>
      <c r="Z20" s="146">
        <f t="shared" si="1"/>
        <v>7.9600000000000004E-2</v>
      </c>
      <c r="AA20" s="146">
        <f t="shared" si="1"/>
        <v>7.9600000000000004E-2</v>
      </c>
      <c r="AB20" s="146">
        <f t="shared" si="1"/>
        <v>7.9600000000000004E-2</v>
      </c>
      <c r="AC20" s="146">
        <f t="shared" si="1"/>
        <v>7.9600000000000004E-2</v>
      </c>
      <c r="AD20" s="870">
        <f t="shared" si="1"/>
        <v>7.9600000000000004E-2</v>
      </c>
    </row>
    <row r="21" spans="1:45" s="38" customFormat="1" ht="15" x14ac:dyDescent="0.25">
      <c r="A21" s="29"/>
      <c r="B21" s="868" t="s">
        <v>83</v>
      </c>
      <c r="C21" s="145" t="s">
        <v>111</v>
      </c>
      <c r="D21" s="25" t="s">
        <v>79</v>
      </c>
      <c r="E21" s="136"/>
      <c r="F21" s="146">
        <f>SUMIF(ZAŁ9!$F$7:$CE$7,ZAŁ18!$F$19:$AD$19,ZAŁ9!$F10:$CE10)</f>
        <v>0.02</v>
      </c>
      <c r="G21" s="146">
        <f>SUMIF(ZAŁ9!$F$7:$CE$7,ZAŁ18!$F$19:$AD$19,ZAŁ9!$F10:$CE10)</f>
        <v>0.02</v>
      </c>
      <c r="H21" s="146">
        <f>SUMIF(ZAŁ9!$F$7:$CE$7,ZAŁ18!$F$19:$AD$19,ZAŁ9!$F10:$CE10)</f>
        <v>0.02</v>
      </c>
      <c r="I21" s="146">
        <f>SUMIF(ZAŁ9!$F$7:$CE$7,ZAŁ18!$F$19:$AD$19,ZAŁ9!$F10:$CE10)</f>
        <v>0.02</v>
      </c>
      <c r="J21" s="146">
        <f>SUMIF(ZAŁ9!$F$7:$CE$7,ZAŁ18!$F$19:$AD$19,ZAŁ9!$F10:$CE10)</f>
        <v>0.02</v>
      </c>
      <c r="K21" s="146">
        <f>SUMIF(ZAŁ9!$F$7:$CE$7,ZAŁ18!$F$19:$AD$19,ZAŁ9!$F10:$CE10)</f>
        <v>0.02</v>
      </c>
      <c r="L21" s="146">
        <f>SUMIF(ZAŁ9!$F$7:$CE$7,ZAŁ18!$F$19:$AD$19,ZAŁ9!$F10:$CE10)</f>
        <v>0.02</v>
      </c>
      <c r="M21" s="146">
        <f>SUMIF(ZAŁ9!$F$7:$CE$7,ZAŁ18!$F$19:$AD$19,ZAŁ9!$F10:$CE10)</f>
        <v>0.02</v>
      </c>
      <c r="N21" s="146">
        <f>SUMIF(ZAŁ9!$F$7:$CE$7,ZAŁ18!$F$19:$AD$19,ZAŁ9!$F10:$CE10)</f>
        <v>0.02</v>
      </c>
      <c r="O21" s="146">
        <f>SUMIF(ZAŁ9!$F$7:$CE$7,ZAŁ18!$F$19:$AD$19,ZAŁ9!$F10:$CE10)</f>
        <v>0.02</v>
      </c>
      <c r="P21" s="146">
        <f>SUMIF(ZAŁ9!$F$7:$CE$7,ZAŁ18!$F$19:$AD$19,ZAŁ9!$F10:$CE10)</f>
        <v>0.02</v>
      </c>
      <c r="Q21" s="146">
        <f>SUMIF(ZAŁ9!$F$7:$CE$7,ZAŁ18!$F$19:$AD$19,ZAŁ9!$F10:$CE10)</f>
        <v>0.02</v>
      </c>
      <c r="R21" s="146">
        <f>SUMIF(ZAŁ9!$F$7:$CE$7,ZAŁ18!$F$19:$AD$19,ZAŁ9!$F10:$CE10)</f>
        <v>0.02</v>
      </c>
      <c r="S21" s="146">
        <f>SUMIF(ZAŁ9!$F$7:$CE$7,ZAŁ18!$F$19:$AD$19,ZAŁ9!$F10:$CE10)</f>
        <v>0.02</v>
      </c>
      <c r="T21" s="146">
        <f>SUMIF(ZAŁ9!$F$7:$CE$7,ZAŁ18!$F$19:$AD$19,ZAŁ9!$F10:$CE10)</f>
        <v>0.02</v>
      </c>
      <c r="U21" s="146">
        <f>SUMIF(ZAŁ9!$F$7:$CE$7,ZAŁ18!$F$19:$AD$19,ZAŁ9!$F10:$CE10)</f>
        <v>0.02</v>
      </c>
      <c r="V21" s="146">
        <f>SUMIF(ZAŁ9!$F$7:$CE$7,ZAŁ18!$F$19:$AD$19,ZAŁ9!$F10:$CE10)</f>
        <v>0.02</v>
      </c>
      <c r="W21" s="146">
        <f>SUMIF(ZAŁ9!$F$7:$CE$7,ZAŁ18!$F$19:$AD$19,ZAŁ9!$F10:$CE10)</f>
        <v>0.02</v>
      </c>
      <c r="X21" s="146">
        <f>SUMIF(ZAŁ9!$F$7:$CE$7,ZAŁ18!$F$19:$AD$19,ZAŁ9!$F10:$CE10)</f>
        <v>0.02</v>
      </c>
      <c r="Y21" s="146">
        <f>SUMIF(ZAŁ9!$F$7:$CE$7,ZAŁ18!$F$19:$AD$19,ZAŁ9!$F10:$CE10)</f>
        <v>0.02</v>
      </c>
      <c r="Z21" s="146">
        <f>SUMIF(ZAŁ9!$F$7:$CE$7,ZAŁ18!$F$19:$AD$19,ZAŁ9!$F10:$CE10)</f>
        <v>0.02</v>
      </c>
      <c r="AA21" s="146">
        <f>SUMIF(ZAŁ9!$F$7:$CE$7,ZAŁ18!$F$19:$AD$19,ZAŁ9!$F10:$CE10)</f>
        <v>0.02</v>
      </c>
      <c r="AB21" s="146">
        <f>SUMIF(ZAŁ9!$F$7:$CE$7,ZAŁ18!$F$19:$AD$19,ZAŁ9!$F10:$CE10)</f>
        <v>0.02</v>
      </c>
      <c r="AC21" s="146">
        <f>SUMIF(ZAŁ9!$F$7:$CE$7,ZAŁ18!$F$19:$AD$19,ZAŁ9!$F10:$CE10)</f>
        <v>0.02</v>
      </c>
      <c r="AD21" s="870">
        <f>SUMIF(ZAŁ9!$F$7:$CE$7,ZAŁ18!$F$19:$AD$19,ZAŁ9!$F10:$CE10)</f>
        <v>0.02</v>
      </c>
    </row>
    <row r="22" spans="1:45" s="31" customFormat="1" ht="15" x14ac:dyDescent="0.25">
      <c r="A22" s="29"/>
      <c r="B22" s="868" t="s">
        <v>84</v>
      </c>
      <c r="C22" s="145" t="s">
        <v>112</v>
      </c>
      <c r="D22" s="25"/>
      <c r="E22" s="136"/>
      <c r="F22" s="143">
        <f>SUMIF(ZAŁ9!$F$7:$CE$7,ZAŁ18!$F$19:$AD$19,ZAŁ9!$F11:$CE11)</f>
        <v>1.0301215889438156</v>
      </c>
      <c r="G22" s="143">
        <f>SUMIF(ZAŁ9!$F$7:$CE$7,ZAŁ18!$F$19:$AD$19,ZAŁ9!$F11:$CE11)</f>
        <v>1.050724020722692</v>
      </c>
      <c r="H22" s="143">
        <f>SUMIF(ZAŁ9!$F$7:$CE$7,ZAŁ18!$F$19:$AD$19,ZAŁ9!$F11:$CE11)</f>
        <v>1.0717385011371459</v>
      </c>
      <c r="I22" s="143">
        <f>SUMIF(ZAŁ9!$F$7:$CE$7,ZAŁ18!$F$19:$AD$19,ZAŁ9!$F11:$CE11)</f>
        <v>1.0931732711598887</v>
      </c>
      <c r="J22" s="143">
        <f>SUMIF(ZAŁ9!$F$7:$CE$7,ZAŁ18!$F$19:$AD$19,ZAŁ9!$F11:$CE11)</f>
        <v>1.1150367365830864</v>
      </c>
      <c r="K22" s="143">
        <f>SUMIF(ZAŁ9!$F$7:$CE$7,ZAŁ18!$F$19:$AD$19,ZAŁ9!$F11:$CE11)</f>
        <v>1.1373374713147482</v>
      </c>
      <c r="L22" s="143">
        <f>SUMIF(ZAŁ9!$F$7:$CE$7,ZAŁ18!$F$19:$AD$19,ZAŁ9!$F11:$CE11)</f>
        <v>1.1600842207410431</v>
      </c>
      <c r="M22" s="143">
        <f>SUMIF(ZAŁ9!$F$7:$CE$7,ZAŁ18!$F$19:$AD$19,ZAŁ9!$F11:$CE11)</f>
        <v>1.183285905155864</v>
      </c>
      <c r="N22" s="143">
        <f>SUMIF(ZAŁ9!$F$7:$CE$7,ZAŁ18!$F$19:$AD$19,ZAŁ9!$F11:$CE11)</f>
        <v>1.2069516232589812</v>
      </c>
      <c r="O22" s="143">
        <f>SUMIF(ZAŁ9!$F$7:$CE$7,ZAŁ18!$F$19:$AD$19,ZAŁ9!$F11:$CE11)</f>
        <v>1.2310906557241608</v>
      </c>
      <c r="P22" s="143">
        <f>SUMIF(ZAŁ9!$F$7:$CE$7,ZAŁ18!$F$19:$AD$19,ZAŁ9!$F11:$CE11)</f>
        <v>1.2557124688386441</v>
      </c>
      <c r="Q22" s="143">
        <f>SUMIF(ZAŁ9!$F$7:$CE$7,ZAŁ18!$F$19:$AD$19,ZAŁ9!$F11:$CE11)</f>
        <v>1.2808267182154169</v>
      </c>
      <c r="R22" s="143">
        <f>SUMIF(ZAŁ9!$F$7:$CE$7,ZAŁ18!$F$19:$AD$19,ZAŁ9!$F11:$CE11)</f>
        <v>1.3064432525797254</v>
      </c>
      <c r="S22" s="143">
        <f>SUMIF(ZAŁ9!$F$7:$CE$7,ZAŁ18!$F$19:$AD$19,ZAŁ9!$F11:$CE11)</f>
        <v>1.3325721176313199</v>
      </c>
      <c r="T22" s="143">
        <f>SUMIF(ZAŁ9!$F$7:$CE$7,ZAŁ18!$F$19:$AD$19,ZAŁ9!$F11:$CE11)</f>
        <v>1.3592235599839464</v>
      </c>
      <c r="U22" s="143">
        <f>SUMIF(ZAŁ9!$F$7:$CE$7,ZAŁ18!$F$19:$AD$19,ZAŁ9!$F11:$CE11)</f>
        <v>1.3864080311836253</v>
      </c>
      <c r="V22" s="143">
        <f>SUMIF(ZAŁ9!$F$7:$CE$7,ZAŁ18!$F$19:$AD$19,ZAŁ9!$F11:$CE11)</f>
        <v>1.4141361918072979</v>
      </c>
      <c r="W22" s="143">
        <f>SUMIF(ZAŁ9!$F$7:$CE$7,ZAŁ18!$F$19:$AD$19,ZAŁ9!$F11:$CE11)</f>
        <v>1.4424189156434439</v>
      </c>
      <c r="X22" s="143">
        <f>SUMIF(ZAŁ9!$F$7:$CE$7,ZAŁ18!$F$19:$AD$19,ZAŁ9!$F11:$CE11)</f>
        <v>1.4712672939563127</v>
      </c>
      <c r="Y22" s="143">
        <f>SUMIF(ZAŁ9!$F$7:$CE$7,ZAŁ18!$F$19:$AD$19,ZAŁ9!$F11:$CE11)</f>
        <v>1.500692639835439</v>
      </c>
      <c r="Z22" s="143">
        <f>SUMIF(ZAŁ9!$F$7:$CE$7,ZAŁ18!$F$19:$AD$19,ZAŁ9!$F11:$CE11)</f>
        <v>1.5307064926321479</v>
      </c>
      <c r="AA22" s="143">
        <f>SUMIF(ZAŁ9!$F$7:$CE$7,ZAŁ18!$F$19:$AD$19,ZAŁ9!$F11:$CE11)</f>
        <v>1.5613206224847909</v>
      </c>
      <c r="AB22" s="143">
        <f>SUMIF(ZAŁ9!$F$7:$CE$7,ZAŁ18!$F$19:$AD$19,ZAŁ9!$F11:$CE11)</f>
        <v>1.5925470349344868</v>
      </c>
      <c r="AC22" s="143">
        <f>SUMIF(ZAŁ9!$F$7:$CE$7,ZAŁ18!$F$19:$AD$19,ZAŁ9!$F11:$CE11)</f>
        <v>1.6243979756331766</v>
      </c>
      <c r="AD22" s="871">
        <f>SUMIF(ZAŁ9!$F$7:$CE$7,ZAŁ18!$F$19:$AD$19,ZAŁ9!$F11:$CE11)</f>
        <v>1.65688593514584</v>
      </c>
    </row>
    <row r="23" spans="1:45" ht="8.25" customHeight="1" x14ac:dyDescent="0.25">
      <c r="B23" s="865"/>
      <c r="C23" s="855"/>
      <c r="D23" s="855"/>
      <c r="E23" s="855"/>
      <c r="F23" s="855"/>
      <c r="G23" s="855"/>
      <c r="H23" s="855"/>
      <c r="I23" s="855"/>
      <c r="J23" s="855"/>
      <c r="K23" s="855"/>
      <c r="L23" s="855"/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5"/>
      <c r="X23" s="855"/>
      <c r="Y23" s="855"/>
      <c r="Z23" s="855"/>
      <c r="AA23" s="855"/>
      <c r="AB23" s="855"/>
      <c r="AC23" s="855"/>
      <c r="AD23" s="866"/>
    </row>
    <row r="24" spans="1:45" ht="21.75" customHeight="1" x14ac:dyDescent="0.25">
      <c r="B24" s="1062" t="s">
        <v>86</v>
      </c>
      <c r="C24" s="1060" t="s">
        <v>98</v>
      </c>
      <c r="D24" s="1060" t="s">
        <v>97</v>
      </c>
      <c r="E24" s="1060" t="s">
        <v>96</v>
      </c>
      <c r="F24" s="1065" t="s">
        <v>182</v>
      </c>
      <c r="G24" s="1066"/>
      <c r="H24" s="1066"/>
      <c r="I24" s="1066"/>
      <c r="J24" s="1066"/>
      <c r="K24" s="1066"/>
      <c r="L24" s="1066"/>
      <c r="M24" s="1066"/>
      <c r="N24" s="1066"/>
      <c r="O24" s="1066"/>
      <c r="P24" s="1066"/>
      <c r="Q24" s="1066"/>
      <c r="R24" s="1066"/>
      <c r="S24" s="1066"/>
      <c r="T24" s="1066"/>
      <c r="U24" s="1066"/>
      <c r="V24" s="1066"/>
      <c r="W24" s="1066"/>
      <c r="X24" s="1066"/>
      <c r="Y24" s="1066"/>
      <c r="Z24" s="1066"/>
      <c r="AA24" s="1066"/>
      <c r="AB24" s="1066"/>
      <c r="AC24" s="1066"/>
      <c r="AD24" s="1067"/>
    </row>
    <row r="25" spans="1:45" ht="15" x14ac:dyDescent="0.25">
      <c r="B25" s="1063"/>
      <c r="C25" s="1061"/>
      <c r="D25" s="1061"/>
      <c r="E25" s="1061"/>
      <c r="F25" s="35">
        <v>1</v>
      </c>
      <c r="G25" s="35">
        <v>2</v>
      </c>
      <c r="H25" s="35">
        <v>3</v>
      </c>
      <c r="I25" s="35">
        <v>4</v>
      </c>
      <c r="J25" s="35">
        <v>5</v>
      </c>
      <c r="K25" s="35">
        <v>6</v>
      </c>
      <c r="L25" s="35">
        <v>7</v>
      </c>
      <c r="M25" s="35">
        <v>8</v>
      </c>
      <c r="N25" s="35">
        <v>9</v>
      </c>
      <c r="O25" s="35">
        <v>10</v>
      </c>
      <c r="P25" s="35">
        <v>11</v>
      </c>
      <c r="Q25" s="35">
        <v>12</v>
      </c>
      <c r="R25" s="35">
        <v>13</v>
      </c>
      <c r="S25" s="35">
        <v>14</v>
      </c>
      <c r="T25" s="35">
        <v>15</v>
      </c>
      <c r="U25" s="35">
        <v>16</v>
      </c>
      <c r="V25" s="35">
        <v>17</v>
      </c>
      <c r="W25" s="35">
        <v>18</v>
      </c>
      <c r="X25" s="35">
        <v>19</v>
      </c>
      <c r="Y25" s="35">
        <v>20</v>
      </c>
      <c r="Z25" s="35">
        <v>21</v>
      </c>
      <c r="AA25" s="35">
        <v>22</v>
      </c>
      <c r="AB25" s="35">
        <v>23</v>
      </c>
      <c r="AC25" s="35">
        <v>24</v>
      </c>
      <c r="AD25" s="867">
        <v>25</v>
      </c>
    </row>
    <row r="26" spans="1:45" ht="15" x14ac:dyDescent="0.25">
      <c r="B26" s="868"/>
      <c r="C26" s="390" t="s">
        <v>308</v>
      </c>
      <c r="D26" s="388"/>
      <c r="E26" s="388"/>
      <c r="F26" s="389">
        <f>F19</f>
        <v>44012</v>
      </c>
      <c r="G26" s="389">
        <f t="shared" ref="G26:AD26" si="2">G19</f>
        <v>44377</v>
      </c>
      <c r="H26" s="389">
        <f t="shared" si="2"/>
        <v>44742</v>
      </c>
      <c r="I26" s="389">
        <f t="shared" si="2"/>
        <v>45107</v>
      </c>
      <c r="J26" s="389">
        <f t="shared" si="2"/>
        <v>45473</v>
      </c>
      <c r="K26" s="389">
        <f t="shared" si="2"/>
        <v>45838</v>
      </c>
      <c r="L26" s="389">
        <f t="shared" si="2"/>
        <v>46203</v>
      </c>
      <c r="M26" s="389">
        <f t="shared" si="2"/>
        <v>46568</v>
      </c>
      <c r="N26" s="389">
        <f t="shared" si="2"/>
        <v>46934</v>
      </c>
      <c r="O26" s="389">
        <f t="shared" si="2"/>
        <v>47299</v>
      </c>
      <c r="P26" s="389">
        <f t="shared" si="2"/>
        <v>47664</v>
      </c>
      <c r="Q26" s="389">
        <f t="shared" si="2"/>
        <v>48029</v>
      </c>
      <c r="R26" s="389">
        <f t="shared" si="2"/>
        <v>48395</v>
      </c>
      <c r="S26" s="389">
        <f t="shared" si="2"/>
        <v>48760</v>
      </c>
      <c r="T26" s="389">
        <f t="shared" si="2"/>
        <v>49125</v>
      </c>
      <c r="U26" s="389">
        <f t="shared" si="2"/>
        <v>49490</v>
      </c>
      <c r="V26" s="389">
        <f t="shared" si="2"/>
        <v>49856</v>
      </c>
      <c r="W26" s="389">
        <f t="shared" si="2"/>
        <v>50221</v>
      </c>
      <c r="X26" s="389">
        <f t="shared" si="2"/>
        <v>50586</v>
      </c>
      <c r="Y26" s="389">
        <f t="shared" si="2"/>
        <v>50951</v>
      </c>
      <c r="Z26" s="389">
        <f t="shared" si="2"/>
        <v>51317</v>
      </c>
      <c r="AA26" s="389">
        <f t="shared" si="2"/>
        <v>51682</v>
      </c>
      <c r="AB26" s="389">
        <f t="shared" si="2"/>
        <v>52047</v>
      </c>
      <c r="AC26" s="389">
        <f t="shared" si="2"/>
        <v>52412</v>
      </c>
      <c r="AD26" s="869">
        <f t="shared" si="2"/>
        <v>52778</v>
      </c>
    </row>
    <row r="27" spans="1:45" s="211" customFormat="1" ht="18" x14ac:dyDescent="0.25">
      <c r="A27" s="29"/>
      <c r="B27" s="872" t="s">
        <v>87</v>
      </c>
      <c r="C27" s="207" t="s">
        <v>561</v>
      </c>
      <c r="D27" s="208"/>
      <c r="E27" s="209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873"/>
    </row>
    <row r="28" spans="1:45" s="211" customFormat="1" ht="33" x14ac:dyDescent="0.25">
      <c r="A28" s="29"/>
      <c r="B28" s="874" t="s">
        <v>146</v>
      </c>
      <c r="C28" s="145" t="s">
        <v>549</v>
      </c>
      <c r="D28" s="25" t="s">
        <v>82</v>
      </c>
      <c r="E28" s="527"/>
      <c r="F28" s="386">
        <f>SUMIF(ZAŁ9!$F$6:$CE$6,ZAŁ18!$F$25:$AD$25,ZAŁ9!$F62:$CE62)</f>
        <v>0</v>
      </c>
      <c r="G28" s="386">
        <f>SUMIF(ZAŁ9!$F$6:$CE$6,ZAŁ18!$F$25:$AD$25,ZAŁ9!$F62:$CE62)</f>
        <v>0</v>
      </c>
      <c r="H28" s="386">
        <f>SUMIF(ZAŁ9!$F$6:$CE$6,ZAŁ18!$F$25:$AD$25,ZAŁ9!$F62:$CE62)</f>
        <v>0</v>
      </c>
      <c r="I28" s="386">
        <f>SUMIF(ZAŁ9!$F$6:$CE$6,ZAŁ18!$F$25:$AD$25,ZAŁ9!$F62:$CE62)</f>
        <v>0</v>
      </c>
      <c r="J28" s="386">
        <f>SUMIF(ZAŁ9!$F$6:$CE$6,ZAŁ18!$F$25:$AD$25,ZAŁ9!$F62:$CE62)</f>
        <v>0</v>
      </c>
      <c r="K28" s="386">
        <f>SUMIF(ZAŁ9!$F$6:$CE$6,ZAŁ18!$F$25:$AD$25,ZAŁ9!$F62:$CE62)</f>
        <v>0</v>
      </c>
      <c r="L28" s="386">
        <f>SUMIF(ZAŁ9!$F$6:$CE$6,ZAŁ18!$F$25:$AD$25,ZAŁ9!$F62:$CE62)</f>
        <v>0</v>
      </c>
      <c r="M28" s="386">
        <f>SUMIF(ZAŁ9!$F$6:$CE$6,ZAŁ18!$F$25:$AD$25,ZAŁ9!$F62:$CE62)</f>
        <v>0</v>
      </c>
      <c r="N28" s="386">
        <f>SUMIF(ZAŁ9!$F$6:$CE$6,ZAŁ18!$F$25:$AD$25,ZAŁ9!$F62:$CE62)</f>
        <v>0</v>
      </c>
      <c r="O28" s="386">
        <f>SUMIF(ZAŁ9!$F$6:$CE$6,ZAŁ18!$F$25:$AD$25,ZAŁ9!$F62:$CE62)</f>
        <v>0</v>
      </c>
      <c r="P28" s="386">
        <f>SUMIF(ZAŁ9!$F$6:$CE$6,ZAŁ18!$F$25:$AD$25,ZAŁ9!$F62:$CE62)</f>
        <v>0</v>
      </c>
      <c r="Q28" s="386">
        <f>SUMIF(ZAŁ9!$F$6:$CE$6,ZAŁ18!$F$25:$AD$25,ZAŁ9!$F62:$CE62)</f>
        <v>0</v>
      </c>
      <c r="R28" s="386">
        <f>SUMIF(ZAŁ9!$F$6:$CE$6,ZAŁ18!$F$25:$AD$25,ZAŁ9!$F62:$CE62)</f>
        <v>0</v>
      </c>
      <c r="S28" s="386">
        <f>SUMIF(ZAŁ9!$F$6:$CE$6,ZAŁ18!$F$25:$AD$25,ZAŁ9!$F62:$CE62)</f>
        <v>0</v>
      </c>
      <c r="T28" s="386">
        <f>SUMIF(ZAŁ9!$F$6:$CE$6,ZAŁ18!$F$25:$AD$25,ZAŁ9!$F62:$CE62)</f>
        <v>0</v>
      </c>
      <c r="U28" s="386">
        <f>SUMIF(ZAŁ9!$F$6:$CE$6,ZAŁ18!$F$25:$AD$25,ZAŁ9!$F62:$CE62)</f>
        <v>0</v>
      </c>
      <c r="V28" s="386">
        <f>SUMIF(ZAŁ9!$F$6:$CE$6,ZAŁ18!$F$25:$AD$25,ZAŁ9!$F62:$CE62)</f>
        <v>0</v>
      </c>
      <c r="W28" s="386">
        <f>SUMIF(ZAŁ9!$F$6:$CE$6,ZAŁ18!$F$25:$AD$25,ZAŁ9!$F62:$CE62)</f>
        <v>0</v>
      </c>
      <c r="X28" s="386">
        <f>SUMIF(ZAŁ9!$F$6:$CE$6,ZAŁ18!$F$25:$AD$25,ZAŁ9!$F62:$CE62)</f>
        <v>0</v>
      </c>
      <c r="Y28" s="386">
        <f>SUMIF(ZAŁ9!$F$6:$CE$6,ZAŁ18!$F$25:$AD$25,ZAŁ9!$F62:$CE62)</f>
        <v>0</v>
      </c>
      <c r="Z28" s="386">
        <f>SUMIF(ZAŁ9!$F$6:$CE$6,ZAŁ18!$F$25:$AD$25,ZAŁ9!$F62:$CE62)</f>
        <v>0</v>
      </c>
      <c r="AA28" s="386">
        <f>SUMIF(ZAŁ9!$F$6:$CE$6,ZAŁ18!$F$25:$AD$25,ZAŁ9!$F62:$CE62)</f>
        <v>0</v>
      </c>
      <c r="AB28" s="386">
        <f>SUMIF(ZAŁ9!$F$6:$CE$6,ZAŁ18!$F$25:$AD$25,ZAŁ9!$F62:$CE62)</f>
        <v>0</v>
      </c>
      <c r="AC28" s="386">
        <f>SUMIF(ZAŁ9!$F$6:$CE$6,ZAŁ18!$F$25:$AD$25,ZAŁ9!$F62:$CE62)</f>
        <v>0</v>
      </c>
      <c r="AD28" s="875">
        <f>SUMIF(ZAŁ9!$F$6:$CE$6,ZAŁ18!$F$25:$AD$25,ZAŁ9!$F62:$CE62)</f>
        <v>0</v>
      </c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</row>
    <row r="29" spans="1:45" s="211" customFormat="1" ht="33" x14ac:dyDescent="0.25">
      <c r="A29" s="29"/>
      <c r="B29" s="874" t="s">
        <v>147</v>
      </c>
      <c r="C29" s="145" t="s">
        <v>562</v>
      </c>
      <c r="D29" s="25" t="s">
        <v>82</v>
      </c>
      <c r="E29" s="212">
        <f>SUM(F28:AD28)</f>
        <v>0</v>
      </c>
      <c r="F29" s="397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876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</row>
    <row r="30" spans="1:45" s="211" customFormat="1" ht="33" x14ac:dyDescent="0.25">
      <c r="A30" s="29"/>
      <c r="B30" s="872" t="s">
        <v>88</v>
      </c>
      <c r="C30" s="207" t="s">
        <v>560</v>
      </c>
      <c r="D30" s="208"/>
      <c r="E30" s="20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877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s="31" customFormat="1" ht="18" x14ac:dyDescent="0.25">
      <c r="A31" s="29"/>
      <c r="B31" s="872" t="s">
        <v>148</v>
      </c>
      <c r="C31" s="145" t="s">
        <v>550</v>
      </c>
      <c r="D31" s="25" t="s">
        <v>73</v>
      </c>
      <c r="E31" s="212"/>
      <c r="F31" s="386">
        <f>SUMIF(ZAŁ9!$F$6:$CE$6,ZAŁ18!$F$25:$AD$25,ZAŁ9!$F69:$CE69)</f>
        <v>0</v>
      </c>
      <c r="G31" s="386">
        <f>SUMIF(ZAŁ9!$F$6:$CE$6,ZAŁ18!$F$25:$AD$25,ZAŁ9!$F69:$CE69)</f>
        <v>0</v>
      </c>
      <c r="H31" s="386">
        <f>SUMIF(ZAŁ9!$F$6:$CE$6,ZAŁ18!$F$25:$AD$25,ZAŁ9!$F69:$CE69)</f>
        <v>0</v>
      </c>
      <c r="I31" s="386">
        <f>SUMIF(ZAŁ9!$F$6:$CE$6,ZAŁ18!$F$25:$AD$25,ZAŁ9!$F69:$CE69)</f>
        <v>0</v>
      </c>
      <c r="J31" s="386">
        <f>SUMIF(ZAŁ9!$F$6:$CE$6,ZAŁ18!$F$25:$AD$25,ZAŁ9!$F69:$CE69)</f>
        <v>0</v>
      </c>
      <c r="K31" s="386">
        <f>SUMIF(ZAŁ9!$F$6:$CE$6,ZAŁ18!$F$25:$AD$25,ZAŁ9!$F69:$CE69)</f>
        <v>0</v>
      </c>
      <c r="L31" s="386">
        <f>SUMIF(ZAŁ9!$F$6:$CE$6,ZAŁ18!$F$25:$AD$25,ZAŁ9!$F69:$CE69)</f>
        <v>0</v>
      </c>
      <c r="M31" s="386">
        <f>SUMIF(ZAŁ9!$F$6:$CE$6,ZAŁ18!$F$25:$AD$25,ZAŁ9!$F69:$CE69)</f>
        <v>0</v>
      </c>
      <c r="N31" s="386">
        <f>SUMIF(ZAŁ9!$F$6:$CE$6,ZAŁ18!$F$25:$AD$25,ZAŁ9!$F69:$CE69)</f>
        <v>0</v>
      </c>
      <c r="O31" s="386">
        <f>SUMIF(ZAŁ9!$F$6:$CE$6,ZAŁ18!$F$25:$AD$25,ZAŁ9!$F69:$CE69)</f>
        <v>0</v>
      </c>
      <c r="P31" s="386">
        <f>SUMIF(ZAŁ9!$F$6:$CE$6,ZAŁ18!$F$25:$AD$25,ZAŁ9!$F69:$CE69)</f>
        <v>0</v>
      </c>
      <c r="Q31" s="386">
        <f>SUMIF(ZAŁ9!$F$6:$CE$6,ZAŁ18!$F$25:$AD$25,ZAŁ9!$F69:$CE69)</f>
        <v>0</v>
      </c>
      <c r="R31" s="386">
        <f>SUMIF(ZAŁ9!$F$6:$CE$6,ZAŁ18!$F$25:$AD$25,ZAŁ9!$F69:$CE69)</f>
        <v>0</v>
      </c>
      <c r="S31" s="386">
        <f>SUMIF(ZAŁ9!$F$6:$CE$6,ZAŁ18!$F$25:$AD$25,ZAŁ9!$F69:$CE69)</f>
        <v>0</v>
      </c>
      <c r="T31" s="386">
        <f>SUMIF(ZAŁ9!$F$6:$CE$6,ZAŁ18!$F$25:$AD$25,ZAŁ9!$F69:$CE69)</f>
        <v>0</v>
      </c>
      <c r="U31" s="386">
        <f>SUMIF(ZAŁ9!$F$6:$CE$6,ZAŁ18!$F$25:$AD$25,ZAŁ9!$F69:$CE69)</f>
        <v>0</v>
      </c>
      <c r="V31" s="386">
        <f>SUMIF(ZAŁ9!$F$6:$CE$6,ZAŁ18!$F$25:$AD$25,ZAŁ9!$F69:$CE69)</f>
        <v>0</v>
      </c>
      <c r="W31" s="386">
        <f>SUMIF(ZAŁ9!$F$6:$CE$6,ZAŁ18!$F$25:$AD$25,ZAŁ9!$F69:$CE69)</f>
        <v>0</v>
      </c>
      <c r="X31" s="386">
        <f>SUMIF(ZAŁ9!$F$6:$CE$6,ZAŁ18!$F$25:$AD$25,ZAŁ9!$F69:$CE69)</f>
        <v>0</v>
      </c>
      <c r="Y31" s="386">
        <f>SUMIF(ZAŁ9!$F$6:$CE$6,ZAŁ18!$F$25:$AD$25,ZAŁ9!$F69:$CE69)</f>
        <v>0</v>
      </c>
      <c r="Z31" s="386">
        <f>SUMIF(ZAŁ9!$F$6:$CE$6,ZAŁ18!$F$25:$AD$25,ZAŁ9!$F69:$CE69)</f>
        <v>0</v>
      </c>
      <c r="AA31" s="386">
        <f>SUMIF(ZAŁ9!$F$6:$CE$6,ZAŁ18!$F$25:$AD$25,ZAŁ9!$F69:$CE69)</f>
        <v>0</v>
      </c>
      <c r="AB31" s="386">
        <f>SUMIF(ZAŁ9!$F$6:$CE$6,ZAŁ18!$F$25:$AD$25,ZAŁ9!$F69:$CE69)</f>
        <v>0</v>
      </c>
      <c r="AC31" s="386">
        <f>SUMIF(ZAŁ9!$F$6:$CE$6,ZAŁ18!$F$25:$AD$25,ZAŁ9!$F69:$CE69)</f>
        <v>0</v>
      </c>
      <c r="AD31" s="875">
        <f>SUMIF(ZAŁ9!$F$6:$CE$6,ZAŁ18!$F$25:$AD$25,ZAŁ9!$F69:$CE69)</f>
        <v>0</v>
      </c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</row>
    <row r="32" spans="1:45" s="31" customFormat="1" ht="18" x14ac:dyDescent="0.25">
      <c r="A32" s="29"/>
      <c r="B32" s="872" t="s">
        <v>149</v>
      </c>
      <c r="C32" s="145" t="s">
        <v>563</v>
      </c>
      <c r="D32" s="25" t="s">
        <v>73</v>
      </c>
      <c r="E32" s="212">
        <f>SUM(F31:AD31)</f>
        <v>0</v>
      </c>
      <c r="F32" s="397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  <c r="AC32" s="398"/>
      <c r="AD32" s="876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</row>
    <row r="33" spans="1:45" s="31" customFormat="1" ht="15" x14ac:dyDescent="0.25">
      <c r="A33" s="29"/>
      <c r="B33" s="878" t="s">
        <v>150</v>
      </c>
      <c r="C33" s="207" t="s">
        <v>568</v>
      </c>
      <c r="D33" s="61"/>
      <c r="E33" s="215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877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</row>
    <row r="34" spans="1:45" s="31" customFormat="1" ht="33" x14ac:dyDescent="0.25">
      <c r="A34" s="29"/>
      <c r="B34" s="872" t="s">
        <v>151</v>
      </c>
      <c r="C34" s="145" t="s">
        <v>559</v>
      </c>
      <c r="D34" s="25" t="s">
        <v>73</v>
      </c>
      <c r="E34" s="216"/>
      <c r="F34" s="400">
        <f>SUMIF(ZAŁ9!$F$6:$CE$6,ZAŁ18!$F$25:$AD$25,ZAŁ9!$F73:$CE73)</f>
        <v>0</v>
      </c>
      <c r="G34" s="400">
        <f>SUMIF(ZAŁ9!$F$6:$CE$6,ZAŁ18!$F$25:$AD$25,ZAŁ9!$F73:$CE73)</f>
        <v>0</v>
      </c>
      <c r="H34" s="400">
        <f>SUMIF(ZAŁ9!$F$6:$CE$6,ZAŁ18!$F$25:$AD$25,ZAŁ9!$F73:$CE73)</f>
        <v>0</v>
      </c>
      <c r="I34" s="400">
        <f>SUMIF(ZAŁ9!$F$6:$CE$6,ZAŁ18!$F$25:$AD$25,ZAŁ9!$F73:$CE73)</f>
        <v>0</v>
      </c>
      <c r="J34" s="400">
        <f>SUMIF(ZAŁ9!$F$6:$CE$6,ZAŁ18!$F$25:$AD$25,ZAŁ9!$F73:$CE73)</f>
        <v>0</v>
      </c>
      <c r="K34" s="400">
        <f>SUMIF(ZAŁ9!$F$6:$CE$6,ZAŁ18!$F$25:$AD$25,ZAŁ9!$F73:$CE73)</f>
        <v>0</v>
      </c>
      <c r="L34" s="400">
        <f>SUMIF(ZAŁ9!$F$6:$CE$6,ZAŁ18!$F$25:$AD$25,ZAŁ9!$F73:$CE73)</f>
        <v>0</v>
      </c>
      <c r="M34" s="400">
        <f>SUMIF(ZAŁ9!$F$6:$CE$6,ZAŁ18!$F$25:$AD$25,ZAŁ9!$F73:$CE73)</f>
        <v>0</v>
      </c>
      <c r="N34" s="400">
        <f>SUMIF(ZAŁ9!$F$6:$CE$6,ZAŁ18!$F$25:$AD$25,ZAŁ9!$F73:$CE73)</f>
        <v>0</v>
      </c>
      <c r="O34" s="400">
        <f>SUMIF(ZAŁ9!$F$6:$CE$6,ZAŁ18!$F$25:$AD$25,ZAŁ9!$F73:$CE73)</f>
        <v>0</v>
      </c>
      <c r="P34" s="400">
        <f>SUMIF(ZAŁ9!$F$6:$CE$6,ZAŁ18!$F$25:$AD$25,ZAŁ9!$F73:$CE73)</f>
        <v>0</v>
      </c>
      <c r="Q34" s="400">
        <f>SUMIF(ZAŁ9!$F$6:$CE$6,ZAŁ18!$F$25:$AD$25,ZAŁ9!$F73:$CE73)</f>
        <v>0</v>
      </c>
      <c r="R34" s="400">
        <f>SUMIF(ZAŁ9!$F$6:$CE$6,ZAŁ18!$F$25:$AD$25,ZAŁ9!$F73:$CE73)</f>
        <v>0</v>
      </c>
      <c r="S34" s="400">
        <f>SUMIF(ZAŁ9!$F$6:$CE$6,ZAŁ18!$F$25:$AD$25,ZAŁ9!$F73:$CE73)</f>
        <v>0</v>
      </c>
      <c r="T34" s="400">
        <f>SUMIF(ZAŁ9!$F$6:$CE$6,ZAŁ18!$F$25:$AD$25,ZAŁ9!$F73:$CE73)</f>
        <v>0</v>
      </c>
      <c r="U34" s="400">
        <f>SUMIF(ZAŁ9!$F$6:$CE$6,ZAŁ18!$F$25:$AD$25,ZAŁ9!$F73:$CE73)</f>
        <v>0</v>
      </c>
      <c r="V34" s="400">
        <f>SUMIF(ZAŁ9!$F$6:$CE$6,ZAŁ18!$F$25:$AD$25,ZAŁ9!$F73:$CE73)</f>
        <v>0</v>
      </c>
      <c r="W34" s="400">
        <f>SUMIF(ZAŁ9!$F$6:$CE$6,ZAŁ18!$F$25:$AD$25,ZAŁ9!$F73:$CE73)</f>
        <v>0</v>
      </c>
      <c r="X34" s="400">
        <f>SUMIF(ZAŁ9!$F$6:$CE$6,ZAŁ18!$F$25:$AD$25,ZAŁ9!$F73:$CE73)</f>
        <v>0</v>
      </c>
      <c r="Y34" s="400">
        <f>SUMIF(ZAŁ9!$F$6:$CE$6,ZAŁ18!$F$25:$AD$25,ZAŁ9!$F73:$CE73)</f>
        <v>0</v>
      </c>
      <c r="Z34" s="400">
        <f>SUMIF(ZAŁ9!$F$6:$CE$6,ZAŁ18!$F$25:$AD$25,ZAŁ9!$F73:$CE73)</f>
        <v>0</v>
      </c>
      <c r="AA34" s="400">
        <f>SUMIF(ZAŁ9!$F$6:$CE$6,ZAŁ18!$F$25:$AD$25,ZAŁ9!$F73:$CE73)</f>
        <v>0</v>
      </c>
      <c r="AB34" s="400">
        <f>SUMIF(ZAŁ9!$F$6:$CE$6,ZAŁ18!$F$25:$AD$25,ZAŁ9!$F73:$CE73)</f>
        <v>0</v>
      </c>
      <c r="AC34" s="400">
        <f>SUMIF(ZAŁ9!$F$6:$CE$6,ZAŁ18!$F$25:$AD$25,ZAŁ9!$F73:$CE73)</f>
        <v>0</v>
      </c>
      <c r="AD34" s="879">
        <f>SUMIF(ZAŁ9!$F$6:$CE$6,ZAŁ18!$F$25:$AD$25,ZAŁ9!$F73:$CE73)</f>
        <v>0</v>
      </c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</row>
    <row r="35" spans="1:45" s="31" customFormat="1" ht="48" x14ac:dyDescent="0.25">
      <c r="A35" s="29"/>
      <c r="B35" s="872" t="s">
        <v>152</v>
      </c>
      <c r="C35" s="145" t="s">
        <v>564</v>
      </c>
      <c r="D35" s="25" t="s">
        <v>73</v>
      </c>
      <c r="E35" s="212">
        <f>SUM(F34:AD34)</f>
        <v>0</v>
      </c>
      <c r="F35" s="397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  <c r="AC35" s="398"/>
      <c r="AD35" s="876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</row>
    <row r="36" spans="1:45" s="31" customFormat="1" ht="30" x14ac:dyDescent="0.25">
      <c r="A36" s="29"/>
      <c r="B36" s="880" t="s">
        <v>117</v>
      </c>
      <c r="C36" s="147" t="s">
        <v>567</v>
      </c>
      <c r="D36" s="61"/>
      <c r="E36" s="217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877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</row>
    <row r="37" spans="1:45" s="31" customFormat="1" ht="45" x14ac:dyDescent="0.25">
      <c r="A37" s="29"/>
      <c r="B37" s="881" t="s">
        <v>142</v>
      </c>
      <c r="C37" s="148" t="s">
        <v>565</v>
      </c>
      <c r="D37" s="25" t="s">
        <v>85</v>
      </c>
      <c r="E37" s="212"/>
      <c r="F37" s="386">
        <f>+ZAŁ17!R30</f>
        <v>27000</v>
      </c>
      <c r="G37" s="386">
        <f>+F37</f>
        <v>27000</v>
      </c>
      <c r="H37" s="386">
        <f t="shared" ref="H37:AD37" si="3">+G37</f>
        <v>27000</v>
      </c>
      <c r="I37" s="386">
        <f t="shared" si="3"/>
        <v>27000</v>
      </c>
      <c r="J37" s="386">
        <f t="shared" si="3"/>
        <v>27000</v>
      </c>
      <c r="K37" s="386">
        <f t="shared" si="3"/>
        <v>27000</v>
      </c>
      <c r="L37" s="386">
        <f t="shared" si="3"/>
        <v>27000</v>
      </c>
      <c r="M37" s="386">
        <f t="shared" si="3"/>
        <v>27000</v>
      </c>
      <c r="N37" s="386">
        <f t="shared" si="3"/>
        <v>27000</v>
      </c>
      <c r="O37" s="386">
        <f t="shared" si="3"/>
        <v>27000</v>
      </c>
      <c r="P37" s="386">
        <f t="shared" si="3"/>
        <v>27000</v>
      </c>
      <c r="Q37" s="386">
        <f t="shared" si="3"/>
        <v>27000</v>
      </c>
      <c r="R37" s="386">
        <f t="shared" si="3"/>
        <v>27000</v>
      </c>
      <c r="S37" s="386">
        <f t="shared" si="3"/>
        <v>27000</v>
      </c>
      <c r="T37" s="386">
        <f t="shared" si="3"/>
        <v>27000</v>
      </c>
      <c r="U37" s="386">
        <f t="shared" si="3"/>
        <v>27000</v>
      </c>
      <c r="V37" s="386">
        <f t="shared" si="3"/>
        <v>27000</v>
      </c>
      <c r="W37" s="386">
        <f t="shared" si="3"/>
        <v>27000</v>
      </c>
      <c r="X37" s="386">
        <f t="shared" si="3"/>
        <v>27000</v>
      </c>
      <c r="Y37" s="386">
        <f t="shared" si="3"/>
        <v>27000</v>
      </c>
      <c r="Z37" s="386">
        <f t="shared" si="3"/>
        <v>27000</v>
      </c>
      <c r="AA37" s="386">
        <f t="shared" si="3"/>
        <v>27000</v>
      </c>
      <c r="AB37" s="386">
        <f t="shared" si="3"/>
        <v>27000</v>
      </c>
      <c r="AC37" s="386">
        <f t="shared" si="3"/>
        <v>27000</v>
      </c>
      <c r="AD37" s="875">
        <f t="shared" si="3"/>
        <v>27000</v>
      </c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</row>
    <row r="38" spans="1:45" s="31" customFormat="1" ht="35.25" x14ac:dyDescent="0.25">
      <c r="A38" s="29"/>
      <c r="B38" s="881" t="s">
        <v>143</v>
      </c>
      <c r="C38" s="148" t="s">
        <v>566</v>
      </c>
      <c r="D38" s="25" t="s">
        <v>153</v>
      </c>
      <c r="E38" s="212"/>
      <c r="F38" s="386">
        <f>+ZAŁ15!$C$8*ZAŁ18!F22</f>
        <v>0</v>
      </c>
      <c r="G38" s="386">
        <f>+ZAŁ15!$C$8*ZAŁ18!G22</f>
        <v>0</v>
      </c>
      <c r="H38" s="386">
        <f>+ZAŁ15!$C$8*ZAŁ18!H22</f>
        <v>0</v>
      </c>
      <c r="I38" s="386">
        <f>+ZAŁ15!$C$8*ZAŁ18!I22</f>
        <v>0</v>
      </c>
      <c r="J38" s="386">
        <f>+ZAŁ15!$C$8*ZAŁ18!J22</f>
        <v>0</v>
      </c>
      <c r="K38" s="386">
        <f>+ZAŁ15!$C$8*ZAŁ18!K22</f>
        <v>0</v>
      </c>
      <c r="L38" s="386">
        <f>+ZAŁ15!$C$8*ZAŁ18!L22</f>
        <v>0</v>
      </c>
      <c r="M38" s="386">
        <f>+ZAŁ15!$C$8*ZAŁ18!M22</f>
        <v>0</v>
      </c>
      <c r="N38" s="386">
        <f>+ZAŁ15!$C$8*ZAŁ18!N22</f>
        <v>0</v>
      </c>
      <c r="O38" s="386">
        <f>+ZAŁ15!$C$8*ZAŁ18!O22</f>
        <v>0</v>
      </c>
      <c r="P38" s="386">
        <f>+ZAŁ15!$C$8*ZAŁ18!P22</f>
        <v>0</v>
      </c>
      <c r="Q38" s="386">
        <f>+ZAŁ15!$C$8*ZAŁ18!Q22</f>
        <v>0</v>
      </c>
      <c r="R38" s="386">
        <f>+ZAŁ15!$C$8*ZAŁ18!R22</f>
        <v>0</v>
      </c>
      <c r="S38" s="386">
        <f>+ZAŁ15!$C$8*ZAŁ18!S22</f>
        <v>0</v>
      </c>
      <c r="T38" s="386">
        <f>+ZAŁ15!$C$8*ZAŁ18!T22</f>
        <v>0</v>
      </c>
      <c r="U38" s="386">
        <f>+ZAŁ15!$C$8*ZAŁ18!U22</f>
        <v>0</v>
      </c>
      <c r="V38" s="386">
        <f>+ZAŁ15!$C$8*ZAŁ18!V22</f>
        <v>0</v>
      </c>
      <c r="W38" s="386">
        <f>+ZAŁ15!$C$8*ZAŁ18!W22</f>
        <v>0</v>
      </c>
      <c r="X38" s="386">
        <f>+ZAŁ15!$C$8*ZAŁ18!X22</f>
        <v>0</v>
      </c>
      <c r="Y38" s="386">
        <f>+ZAŁ15!$C$8*ZAŁ18!Y22</f>
        <v>0</v>
      </c>
      <c r="Z38" s="386">
        <f>+ZAŁ15!$C$8*ZAŁ18!Z22</f>
        <v>0</v>
      </c>
      <c r="AA38" s="386">
        <f>+ZAŁ15!$C$8*ZAŁ18!AA22</f>
        <v>0</v>
      </c>
      <c r="AB38" s="386">
        <f>+ZAŁ15!$C$8*ZAŁ18!AB22</f>
        <v>0</v>
      </c>
      <c r="AC38" s="386">
        <f>+ZAŁ15!$C$8*ZAŁ18!AC22</f>
        <v>0</v>
      </c>
      <c r="AD38" s="875">
        <f>+ZAŁ15!$C$8*ZAŁ18!AD22</f>
        <v>0</v>
      </c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</row>
    <row r="39" spans="1:45" s="31" customFormat="1" ht="30" x14ac:dyDescent="0.25">
      <c r="A39" s="29"/>
      <c r="B39" s="881" t="s">
        <v>144</v>
      </c>
      <c r="C39" s="148" t="s">
        <v>569</v>
      </c>
      <c r="D39" s="25" t="s">
        <v>73</v>
      </c>
      <c r="E39" s="212"/>
      <c r="F39" s="386">
        <f>+F37*F38</f>
        <v>0</v>
      </c>
      <c r="G39" s="386">
        <f t="shared" ref="G39:AD39" si="4">+G37*G38</f>
        <v>0</v>
      </c>
      <c r="H39" s="386">
        <f t="shared" si="4"/>
        <v>0</v>
      </c>
      <c r="I39" s="386">
        <f t="shared" si="4"/>
        <v>0</v>
      </c>
      <c r="J39" s="386">
        <f t="shared" si="4"/>
        <v>0</v>
      </c>
      <c r="K39" s="386">
        <f t="shared" si="4"/>
        <v>0</v>
      </c>
      <c r="L39" s="386">
        <f t="shared" si="4"/>
        <v>0</v>
      </c>
      <c r="M39" s="386">
        <f t="shared" si="4"/>
        <v>0</v>
      </c>
      <c r="N39" s="386">
        <f t="shared" si="4"/>
        <v>0</v>
      </c>
      <c r="O39" s="386">
        <f t="shared" si="4"/>
        <v>0</v>
      </c>
      <c r="P39" s="386">
        <f t="shared" si="4"/>
        <v>0</v>
      </c>
      <c r="Q39" s="386">
        <f t="shared" si="4"/>
        <v>0</v>
      </c>
      <c r="R39" s="386">
        <f t="shared" si="4"/>
        <v>0</v>
      </c>
      <c r="S39" s="386">
        <f t="shared" si="4"/>
        <v>0</v>
      </c>
      <c r="T39" s="386">
        <f t="shared" si="4"/>
        <v>0</v>
      </c>
      <c r="U39" s="386">
        <f t="shared" si="4"/>
        <v>0</v>
      </c>
      <c r="V39" s="386">
        <f t="shared" si="4"/>
        <v>0</v>
      </c>
      <c r="W39" s="386">
        <f t="shared" si="4"/>
        <v>0</v>
      </c>
      <c r="X39" s="386">
        <f t="shared" si="4"/>
        <v>0</v>
      </c>
      <c r="Y39" s="386">
        <f t="shared" si="4"/>
        <v>0</v>
      </c>
      <c r="Z39" s="386">
        <f t="shared" si="4"/>
        <v>0</v>
      </c>
      <c r="AA39" s="386">
        <f t="shared" si="4"/>
        <v>0</v>
      </c>
      <c r="AB39" s="386">
        <f t="shared" si="4"/>
        <v>0</v>
      </c>
      <c r="AC39" s="386">
        <f t="shared" si="4"/>
        <v>0</v>
      </c>
      <c r="AD39" s="875">
        <f t="shared" si="4"/>
        <v>0</v>
      </c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</row>
    <row r="40" spans="1:45" s="31" customFormat="1" ht="45" x14ac:dyDescent="0.25">
      <c r="A40" s="29"/>
      <c r="B40" s="881" t="s">
        <v>145</v>
      </c>
      <c r="C40" s="148" t="s">
        <v>570</v>
      </c>
      <c r="D40" s="25" t="s">
        <v>73</v>
      </c>
      <c r="E40" s="212">
        <f>SUM(F39:AD39)</f>
        <v>0</v>
      </c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882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</row>
    <row r="41" spans="1:45" s="18" customFormat="1" ht="8.25" customHeight="1" x14ac:dyDescent="0.25">
      <c r="A41" s="15"/>
      <c r="B41" s="883"/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864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s="18" customFormat="1" ht="18" customHeight="1" x14ac:dyDescent="0.25">
      <c r="A42" s="15"/>
      <c r="B42" s="1062" t="s">
        <v>99</v>
      </c>
      <c r="C42" s="1068" t="s">
        <v>6</v>
      </c>
      <c r="D42" s="1060" t="s">
        <v>97</v>
      </c>
      <c r="E42" s="1060" t="s">
        <v>96</v>
      </c>
      <c r="F42" s="1065" t="s">
        <v>182</v>
      </c>
      <c r="G42" s="1066"/>
      <c r="H42" s="1066"/>
      <c r="I42" s="1066"/>
      <c r="J42" s="1066"/>
      <c r="K42" s="1066"/>
      <c r="L42" s="1066"/>
      <c r="M42" s="1066"/>
      <c r="N42" s="1066"/>
      <c r="O42" s="1066"/>
      <c r="P42" s="1066"/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s="18" customFormat="1" ht="15" x14ac:dyDescent="0.25">
      <c r="A43" s="15"/>
      <c r="B43" s="1063"/>
      <c r="C43" s="1069"/>
      <c r="D43" s="1064"/>
      <c r="E43" s="1064"/>
      <c r="F43" s="35">
        <v>1</v>
      </c>
      <c r="G43" s="35">
        <v>2</v>
      </c>
      <c r="H43" s="35">
        <v>3</v>
      </c>
      <c r="I43" s="35">
        <v>4</v>
      </c>
      <c r="J43" s="35">
        <v>5</v>
      </c>
      <c r="K43" s="35">
        <v>6</v>
      </c>
      <c r="L43" s="35">
        <v>7</v>
      </c>
      <c r="M43" s="35">
        <v>8</v>
      </c>
      <c r="N43" s="35">
        <v>9</v>
      </c>
      <c r="O43" s="35">
        <v>10</v>
      </c>
      <c r="P43" s="35">
        <v>11</v>
      </c>
      <c r="Q43" s="35">
        <v>12</v>
      </c>
      <c r="R43" s="35">
        <v>13</v>
      </c>
      <c r="S43" s="35">
        <v>14</v>
      </c>
      <c r="T43" s="35">
        <v>15</v>
      </c>
      <c r="U43" s="35">
        <v>16</v>
      </c>
      <c r="V43" s="35">
        <v>17</v>
      </c>
      <c r="W43" s="35">
        <v>18</v>
      </c>
      <c r="X43" s="35">
        <v>19</v>
      </c>
      <c r="Y43" s="35">
        <v>20</v>
      </c>
      <c r="Z43" s="35">
        <v>21</v>
      </c>
      <c r="AA43" s="35">
        <v>22</v>
      </c>
      <c r="AB43" s="35">
        <v>23</v>
      </c>
      <c r="AC43" s="35">
        <v>24</v>
      </c>
      <c r="AD43" s="867">
        <v>25</v>
      </c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s="18" customFormat="1" ht="15" x14ac:dyDescent="0.25">
      <c r="A44" s="15"/>
      <c r="B44" s="868"/>
      <c r="C44" s="390" t="s">
        <v>308</v>
      </c>
      <c r="D44" s="388"/>
      <c r="E44" s="388"/>
      <c r="F44" s="389">
        <f>F19</f>
        <v>44012</v>
      </c>
      <c r="G44" s="389">
        <f t="shared" ref="G44:AD44" si="5">G19</f>
        <v>44377</v>
      </c>
      <c r="H44" s="389">
        <f t="shared" si="5"/>
        <v>44742</v>
      </c>
      <c r="I44" s="389">
        <f t="shared" si="5"/>
        <v>45107</v>
      </c>
      <c r="J44" s="389">
        <f t="shared" si="5"/>
        <v>45473</v>
      </c>
      <c r="K44" s="389">
        <f t="shared" si="5"/>
        <v>45838</v>
      </c>
      <c r="L44" s="389">
        <f t="shared" si="5"/>
        <v>46203</v>
      </c>
      <c r="M44" s="389">
        <f t="shared" si="5"/>
        <v>46568</v>
      </c>
      <c r="N44" s="389">
        <f t="shared" si="5"/>
        <v>46934</v>
      </c>
      <c r="O44" s="389">
        <f t="shared" si="5"/>
        <v>47299</v>
      </c>
      <c r="P44" s="389">
        <f t="shared" si="5"/>
        <v>47664</v>
      </c>
      <c r="Q44" s="389">
        <f t="shared" si="5"/>
        <v>48029</v>
      </c>
      <c r="R44" s="389">
        <f t="shared" si="5"/>
        <v>48395</v>
      </c>
      <c r="S44" s="389">
        <f t="shared" si="5"/>
        <v>48760</v>
      </c>
      <c r="T44" s="389">
        <f t="shared" si="5"/>
        <v>49125</v>
      </c>
      <c r="U44" s="389">
        <f t="shared" si="5"/>
        <v>49490</v>
      </c>
      <c r="V44" s="389">
        <f t="shared" si="5"/>
        <v>49856</v>
      </c>
      <c r="W44" s="389">
        <f t="shared" si="5"/>
        <v>50221</v>
      </c>
      <c r="X44" s="389">
        <f t="shared" si="5"/>
        <v>50586</v>
      </c>
      <c r="Y44" s="389">
        <f t="shared" si="5"/>
        <v>50951</v>
      </c>
      <c r="Z44" s="389">
        <f t="shared" si="5"/>
        <v>51317</v>
      </c>
      <c r="AA44" s="389">
        <f t="shared" si="5"/>
        <v>51682</v>
      </c>
      <c r="AB44" s="389">
        <f t="shared" si="5"/>
        <v>52047</v>
      </c>
      <c r="AC44" s="389">
        <f t="shared" si="5"/>
        <v>52412</v>
      </c>
      <c r="AD44" s="869">
        <f t="shared" si="5"/>
        <v>52778</v>
      </c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s="31" customFormat="1" ht="18" x14ac:dyDescent="0.25">
      <c r="A45" s="29"/>
      <c r="B45" s="878" t="s">
        <v>154</v>
      </c>
      <c r="C45" s="207" t="s">
        <v>574</v>
      </c>
      <c r="D45" s="62"/>
      <c r="E45" s="209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873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</row>
    <row r="46" spans="1:45" s="31" customFormat="1" ht="33" x14ac:dyDescent="0.25">
      <c r="A46" s="29"/>
      <c r="B46" s="874" t="s">
        <v>155</v>
      </c>
      <c r="C46" s="145" t="s">
        <v>607</v>
      </c>
      <c r="D46" s="25" t="s">
        <v>73</v>
      </c>
      <c r="E46" s="527"/>
      <c r="F46" s="386">
        <f>SUMIF(ZAŁ9!$F$6:$CE$6,ZAŁ18!$F$25:$AD$25,ZAŁ9!$F88:$CE88)</f>
        <v>0</v>
      </c>
      <c r="G46" s="386">
        <f>SUMIF(ZAŁ9!$F$6:$CE$6,ZAŁ18!$F$25:$AD$25,ZAŁ9!$F88:$CE88)</f>
        <v>0</v>
      </c>
      <c r="H46" s="386">
        <f>SUMIF(ZAŁ9!$F$6:$CE$6,ZAŁ18!$F$25:$AD$25,ZAŁ9!$F88:$CE88)</f>
        <v>0</v>
      </c>
      <c r="I46" s="386">
        <f>SUMIF(ZAŁ9!$F$6:$CE$6,ZAŁ18!$F$25:$AD$25,ZAŁ9!$F88:$CE88)</f>
        <v>0</v>
      </c>
      <c r="J46" s="386">
        <f>SUMIF(ZAŁ9!$F$6:$CE$6,ZAŁ18!$F$25:$AD$25,ZAŁ9!$F88:$CE88)</f>
        <v>0</v>
      </c>
      <c r="K46" s="386">
        <f>SUMIF(ZAŁ9!$F$6:$CE$6,ZAŁ18!$F$25:$AD$25,ZAŁ9!$F88:$CE88)</f>
        <v>0</v>
      </c>
      <c r="L46" s="386">
        <f>SUMIF(ZAŁ9!$F$6:$CE$6,ZAŁ18!$F$25:$AD$25,ZAŁ9!$F88:$CE88)</f>
        <v>0</v>
      </c>
      <c r="M46" s="386">
        <f>SUMIF(ZAŁ9!$F$6:$CE$6,ZAŁ18!$F$25:$AD$25,ZAŁ9!$F88:$CE88)</f>
        <v>0</v>
      </c>
      <c r="N46" s="386">
        <f>SUMIF(ZAŁ9!$F$6:$CE$6,ZAŁ18!$F$25:$AD$25,ZAŁ9!$F88:$CE88)</f>
        <v>0</v>
      </c>
      <c r="O46" s="386">
        <f>SUMIF(ZAŁ9!$F$6:$CE$6,ZAŁ18!$F$25:$AD$25,ZAŁ9!$F88:$CE88)</f>
        <v>0</v>
      </c>
      <c r="P46" s="386">
        <f>SUMIF(ZAŁ9!$F$6:$CE$6,ZAŁ18!$F$25:$AD$25,ZAŁ9!$F88:$CE88)</f>
        <v>0</v>
      </c>
      <c r="Q46" s="386">
        <f>SUMIF(ZAŁ9!$F$6:$CE$6,ZAŁ18!$F$25:$AD$25,ZAŁ9!$F88:$CE88)</f>
        <v>0</v>
      </c>
      <c r="R46" s="386">
        <f>SUMIF(ZAŁ9!$F$6:$CE$6,ZAŁ18!$F$25:$AD$25,ZAŁ9!$F88:$CE88)</f>
        <v>0</v>
      </c>
      <c r="S46" s="386">
        <f>SUMIF(ZAŁ9!$F$6:$CE$6,ZAŁ18!$F$25:$AD$25,ZAŁ9!$F88:$CE88)</f>
        <v>0</v>
      </c>
      <c r="T46" s="386">
        <f>SUMIF(ZAŁ9!$F$6:$CE$6,ZAŁ18!$F$25:$AD$25,ZAŁ9!$F88:$CE88)</f>
        <v>0</v>
      </c>
      <c r="U46" s="386">
        <f>SUMIF(ZAŁ9!$F$6:$CE$6,ZAŁ18!$F$25:$AD$25,ZAŁ9!$F88:$CE88)</f>
        <v>0</v>
      </c>
      <c r="V46" s="386">
        <f>SUMIF(ZAŁ9!$F$6:$CE$6,ZAŁ18!$F$25:$AD$25,ZAŁ9!$F88:$CE88)</f>
        <v>0</v>
      </c>
      <c r="W46" s="386">
        <f>SUMIF(ZAŁ9!$F$6:$CE$6,ZAŁ18!$F$25:$AD$25,ZAŁ9!$F88:$CE88)</f>
        <v>0</v>
      </c>
      <c r="X46" s="386">
        <f>SUMIF(ZAŁ9!$F$6:$CE$6,ZAŁ18!$F$25:$AD$25,ZAŁ9!$F88:$CE88)</f>
        <v>0</v>
      </c>
      <c r="Y46" s="386">
        <f>SUMIF(ZAŁ9!$F$6:$CE$6,ZAŁ18!$F$25:$AD$25,ZAŁ9!$F88:$CE88)</f>
        <v>0</v>
      </c>
      <c r="Z46" s="386">
        <f>SUMIF(ZAŁ9!$F$6:$CE$6,ZAŁ18!$F$25:$AD$25,ZAŁ9!$F88:$CE88)</f>
        <v>0</v>
      </c>
      <c r="AA46" s="386">
        <f>SUMIF(ZAŁ9!$F$6:$CE$6,ZAŁ18!$F$25:$AD$25,ZAŁ9!$F88:$CE88)</f>
        <v>0</v>
      </c>
      <c r="AB46" s="386">
        <f>SUMIF(ZAŁ9!$F$6:$CE$6,ZAŁ18!$F$25:$AD$25,ZAŁ9!$F88:$CE88)</f>
        <v>0</v>
      </c>
      <c r="AC46" s="386">
        <f>SUMIF(ZAŁ9!$F$6:$CE$6,ZAŁ18!$F$25:$AD$25,ZAŁ9!$F88:$CE88)</f>
        <v>0</v>
      </c>
      <c r="AD46" s="875">
        <f>SUMIF(ZAŁ9!$F$6:$CE$6,ZAŁ18!$F$25:$AD$25,ZAŁ9!$F88:$CE88)</f>
        <v>0</v>
      </c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</row>
    <row r="47" spans="1:45" s="31" customFormat="1" ht="33" x14ac:dyDescent="0.25">
      <c r="A47" s="29"/>
      <c r="B47" s="874" t="s">
        <v>156</v>
      </c>
      <c r="C47" s="145" t="s">
        <v>575</v>
      </c>
      <c r="D47" s="25" t="s">
        <v>73</v>
      </c>
      <c r="E47" s="212">
        <f>SUM(F46:AD46)</f>
        <v>0</v>
      </c>
      <c r="F47" s="397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  <c r="AC47" s="398"/>
      <c r="AD47" s="876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</row>
    <row r="48" spans="1:45" s="31" customFormat="1" ht="33" x14ac:dyDescent="0.25">
      <c r="A48" s="29"/>
      <c r="B48" s="878" t="s">
        <v>157</v>
      </c>
      <c r="C48" s="207" t="s">
        <v>576</v>
      </c>
      <c r="D48" s="30"/>
      <c r="E48" s="20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877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</row>
    <row r="49" spans="1:45" s="31" customFormat="1" ht="18" x14ac:dyDescent="0.25">
      <c r="A49" s="29"/>
      <c r="B49" s="872" t="s">
        <v>158</v>
      </c>
      <c r="C49" s="145" t="s">
        <v>577</v>
      </c>
      <c r="D49" s="25" t="s">
        <v>73</v>
      </c>
      <c r="E49" s="212"/>
      <c r="F49" s="386">
        <f>SUMIF(ZAŁ9!$F$6:$CE$6,ZAŁ18!$F$25:$AD$25,ZAŁ9!$F95:$CE95)</f>
        <v>0</v>
      </c>
      <c r="G49" s="386">
        <f>SUMIF(ZAŁ9!$F$6:$CE$6,ZAŁ18!$F$25:$AD$25,ZAŁ9!$F95:$CE95)</f>
        <v>0</v>
      </c>
      <c r="H49" s="386">
        <f>SUMIF(ZAŁ9!$F$6:$CE$6,ZAŁ18!$F$25:$AD$25,ZAŁ9!$F95:$CE95)</f>
        <v>0</v>
      </c>
      <c r="I49" s="386">
        <f>SUMIF(ZAŁ9!$F$6:$CE$6,ZAŁ18!$F$25:$AD$25,ZAŁ9!$F95:$CE95)</f>
        <v>0</v>
      </c>
      <c r="J49" s="386">
        <f>SUMIF(ZAŁ9!$F$6:$CE$6,ZAŁ18!$F$25:$AD$25,ZAŁ9!$F95:$CE95)</f>
        <v>0</v>
      </c>
      <c r="K49" s="386">
        <f>SUMIF(ZAŁ9!$F$6:$CE$6,ZAŁ18!$F$25:$AD$25,ZAŁ9!$F95:$CE95)</f>
        <v>0</v>
      </c>
      <c r="L49" s="386">
        <f>SUMIF(ZAŁ9!$F$6:$CE$6,ZAŁ18!$F$25:$AD$25,ZAŁ9!$F95:$CE95)</f>
        <v>0</v>
      </c>
      <c r="M49" s="386">
        <f>SUMIF(ZAŁ9!$F$6:$CE$6,ZAŁ18!$F$25:$AD$25,ZAŁ9!$F95:$CE95)</f>
        <v>0</v>
      </c>
      <c r="N49" s="386">
        <f>SUMIF(ZAŁ9!$F$6:$CE$6,ZAŁ18!$F$25:$AD$25,ZAŁ9!$F95:$CE95)</f>
        <v>0</v>
      </c>
      <c r="O49" s="386">
        <f>SUMIF(ZAŁ9!$F$6:$CE$6,ZAŁ18!$F$25:$AD$25,ZAŁ9!$F95:$CE95)</f>
        <v>0</v>
      </c>
      <c r="P49" s="386">
        <f>SUMIF(ZAŁ9!$F$6:$CE$6,ZAŁ18!$F$25:$AD$25,ZAŁ9!$F95:$CE95)</f>
        <v>0</v>
      </c>
      <c r="Q49" s="386">
        <f>SUMIF(ZAŁ9!$F$6:$CE$6,ZAŁ18!$F$25:$AD$25,ZAŁ9!$F95:$CE95)</f>
        <v>0</v>
      </c>
      <c r="R49" s="386">
        <f>SUMIF(ZAŁ9!$F$6:$CE$6,ZAŁ18!$F$25:$AD$25,ZAŁ9!$F95:$CE95)</f>
        <v>0</v>
      </c>
      <c r="S49" s="386">
        <f>SUMIF(ZAŁ9!$F$6:$CE$6,ZAŁ18!$F$25:$AD$25,ZAŁ9!$F95:$CE95)</f>
        <v>0</v>
      </c>
      <c r="T49" s="386">
        <f>SUMIF(ZAŁ9!$F$6:$CE$6,ZAŁ18!$F$25:$AD$25,ZAŁ9!$F95:$CE95)</f>
        <v>0</v>
      </c>
      <c r="U49" s="386">
        <f>SUMIF(ZAŁ9!$F$6:$CE$6,ZAŁ18!$F$25:$AD$25,ZAŁ9!$F95:$CE95)</f>
        <v>0</v>
      </c>
      <c r="V49" s="386">
        <f>SUMIF(ZAŁ9!$F$6:$CE$6,ZAŁ18!$F$25:$AD$25,ZAŁ9!$F95:$CE95)</f>
        <v>0</v>
      </c>
      <c r="W49" s="386">
        <f>SUMIF(ZAŁ9!$F$6:$CE$6,ZAŁ18!$F$25:$AD$25,ZAŁ9!$F95:$CE95)</f>
        <v>0</v>
      </c>
      <c r="X49" s="386">
        <f>SUMIF(ZAŁ9!$F$6:$CE$6,ZAŁ18!$F$25:$AD$25,ZAŁ9!$F95:$CE95)</f>
        <v>0</v>
      </c>
      <c r="Y49" s="386">
        <f>SUMIF(ZAŁ9!$F$6:$CE$6,ZAŁ18!$F$25:$AD$25,ZAŁ9!$F95:$CE95)</f>
        <v>0</v>
      </c>
      <c r="Z49" s="386">
        <f>SUMIF(ZAŁ9!$F$6:$CE$6,ZAŁ18!$F$25:$AD$25,ZAŁ9!$F95:$CE95)</f>
        <v>0</v>
      </c>
      <c r="AA49" s="386">
        <f>SUMIF(ZAŁ9!$F$6:$CE$6,ZAŁ18!$F$25:$AD$25,ZAŁ9!$F95:$CE95)</f>
        <v>0</v>
      </c>
      <c r="AB49" s="386">
        <f>SUMIF(ZAŁ9!$F$6:$CE$6,ZAŁ18!$F$25:$AD$25,ZAŁ9!$F95:$CE95)</f>
        <v>0</v>
      </c>
      <c r="AC49" s="386">
        <f>SUMIF(ZAŁ9!$F$6:$CE$6,ZAŁ18!$F$25:$AD$25,ZAŁ9!$F95:$CE95)</f>
        <v>0</v>
      </c>
      <c r="AD49" s="875">
        <f>SUMIF(ZAŁ9!$F$6:$CE$6,ZAŁ18!$F$25:$AD$25,ZAŁ9!$F95:$CE95)</f>
        <v>0</v>
      </c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</row>
    <row r="50" spans="1:45" s="31" customFormat="1" ht="18" x14ac:dyDescent="0.25">
      <c r="A50" s="29"/>
      <c r="B50" s="872" t="s">
        <v>159</v>
      </c>
      <c r="C50" s="145" t="s">
        <v>578</v>
      </c>
      <c r="D50" s="25" t="s">
        <v>73</v>
      </c>
      <c r="E50" s="212">
        <f>SUM(F49:AD49)</f>
        <v>0</v>
      </c>
      <c r="F50" s="397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  <c r="AC50" s="398"/>
      <c r="AD50" s="876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</row>
    <row r="51" spans="1:45" s="31" customFormat="1" ht="15" x14ac:dyDescent="0.25">
      <c r="A51" s="29"/>
      <c r="B51" s="878" t="s">
        <v>160</v>
      </c>
      <c r="C51" s="207" t="s">
        <v>579</v>
      </c>
      <c r="D51" s="30"/>
      <c r="E51" s="215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877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</row>
    <row r="52" spans="1:45" s="31" customFormat="1" ht="33" x14ac:dyDescent="0.25">
      <c r="A52" s="29"/>
      <c r="B52" s="872" t="s">
        <v>161</v>
      </c>
      <c r="C52" s="145" t="s">
        <v>580</v>
      </c>
      <c r="D52" s="30" t="s">
        <v>73</v>
      </c>
      <c r="E52" s="216"/>
      <c r="F52" s="400">
        <f>SUMIF(ZAŁ9!$F$6:$CE$6,ZAŁ18!$F$25:$AD$25,ZAŁ9!$F99:$CE99)</f>
        <v>0</v>
      </c>
      <c r="G52" s="400">
        <f>SUMIF(ZAŁ9!$F$6:$CE$6,ZAŁ18!$F$25:$AD$25,ZAŁ9!$F99:$CE99)</f>
        <v>0</v>
      </c>
      <c r="H52" s="400">
        <f>SUMIF(ZAŁ9!$F$6:$CE$6,ZAŁ18!$F$25:$AD$25,ZAŁ9!$F99:$CE99)</f>
        <v>0</v>
      </c>
      <c r="I52" s="400">
        <f>SUMIF(ZAŁ9!$F$6:$CE$6,ZAŁ18!$F$25:$AD$25,ZAŁ9!$F99:$CE99)</f>
        <v>0</v>
      </c>
      <c r="J52" s="400">
        <f>SUMIF(ZAŁ9!$F$6:$CE$6,ZAŁ18!$F$25:$AD$25,ZAŁ9!$F99:$CE99)</f>
        <v>0</v>
      </c>
      <c r="K52" s="400">
        <f>SUMIF(ZAŁ9!$F$6:$CE$6,ZAŁ18!$F$25:$AD$25,ZAŁ9!$F99:$CE99)</f>
        <v>0</v>
      </c>
      <c r="L52" s="400">
        <f>SUMIF(ZAŁ9!$F$6:$CE$6,ZAŁ18!$F$25:$AD$25,ZAŁ9!$F99:$CE99)</f>
        <v>0</v>
      </c>
      <c r="M52" s="400">
        <f>SUMIF(ZAŁ9!$F$6:$CE$6,ZAŁ18!$F$25:$AD$25,ZAŁ9!$F99:$CE99)</f>
        <v>0</v>
      </c>
      <c r="N52" s="400">
        <f>SUMIF(ZAŁ9!$F$6:$CE$6,ZAŁ18!$F$25:$AD$25,ZAŁ9!$F99:$CE99)</f>
        <v>0</v>
      </c>
      <c r="O52" s="400">
        <f>SUMIF(ZAŁ9!$F$6:$CE$6,ZAŁ18!$F$25:$AD$25,ZAŁ9!$F99:$CE99)</f>
        <v>0</v>
      </c>
      <c r="P52" s="400">
        <f>SUMIF(ZAŁ9!$F$6:$CE$6,ZAŁ18!$F$25:$AD$25,ZAŁ9!$F99:$CE99)</f>
        <v>0</v>
      </c>
      <c r="Q52" s="400">
        <f>SUMIF(ZAŁ9!$F$6:$CE$6,ZAŁ18!$F$25:$AD$25,ZAŁ9!$F99:$CE99)</f>
        <v>0</v>
      </c>
      <c r="R52" s="400">
        <f>SUMIF(ZAŁ9!$F$6:$CE$6,ZAŁ18!$F$25:$AD$25,ZAŁ9!$F99:$CE99)</f>
        <v>0</v>
      </c>
      <c r="S52" s="400">
        <f>SUMIF(ZAŁ9!$F$6:$CE$6,ZAŁ18!$F$25:$AD$25,ZAŁ9!$F99:$CE99)</f>
        <v>0</v>
      </c>
      <c r="T52" s="400">
        <f>SUMIF(ZAŁ9!$F$6:$CE$6,ZAŁ18!$F$25:$AD$25,ZAŁ9!$F99:$CE99)</f>
        <v>0</v>
      </c>
      <c r="U52" s="400">
        <f>SUMIF(ZAŁ9!$F$6:$CE$6,ZAŁ18!$F$25:$AD$25,ZAŁ9!$F99:$CE99)</f>
        <v>0</v>
      </c>
      <c r="V52" s="400">
        <f>SUMIF(ZAŁ9!$F$6:$CE$6,ZAŁ18!$F$25:$AD$25,ZAŁ9!$F99:$CE99)</f>
        <v>0</v>
      </c>
      <c r="W52" s="400">
        <f>SUMIF(ZAŁ9!$F$6:$CE$6,ZAŁ18!$F$25:$AD$25,ZAŁ9!$F99:$CE99)</f>
        <v>0</v>
      </c>
      <c r="X52" s="400">
        <f>SUMIF(ZAŁ9!$F$6:$CE$6,ZAŁ18!$F$25:$AD$25,ZAŁ9!$F99:$CE99)</f>
        <v>0</v>
      </c>
      <c r="Y52" s="400">
        <f>SUMIF(ZAŁ9!$F$6:$CE$6,ZAŁ18!$F$25:$AD$25,ZAŁ9!$F99:$CE99)</f>
        <v>0</v>
      </c>
      <c r="Z52" s="400">
        <f>SUMIF(ZAŁ9!$F$6:$CE$6,ZAŁ18!$F$25:$AD$25,ZAŁ9!$F99:$CE99)</f>
        <v>0</v>
      </c>
      <c r="AA52" s="400">
        <f>SUMIF(ZAŁ9!$F$6:$CE$6,ZAŁ18!$F$25:$AD$25,ZAŁ9!$F99:$CE99)</f>
        <v>0</v>
      </c>
      <c r="AB52" s="400">
        <f>SUMIF(ZAŁ9!$F$6:$CE$6,ZAŁ18!$F$25:$AD$25,ZAŁ9!$F99:$CE99)</f>
        <v>0</v>
      </c>
      <c r="AC52" s="400">
        <f>SUMIF(ZAŁ9!$F$6:$CE$6,ZAŁ18!$F$25:$AD$25,ZAŁ9!$F99:$CE99)</f>
        <v>0</v>
      </c>
      <c r="AD52" s="879">
        <f>SUMIF(ZAŁ9!$F$6:$CE$6,ZAŁ18!$F$25:$AD$25,ZAŁ9!$F99:$CE99)</f>
        <v>0</v>
      </c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</row>
    <row r="53" spans="1:45" s="31" customFormat="1" ht="48" x14ac:dyDescent="0.25">
      <c r="A53" s="29"/>
      <c r="B53" s="872" t="s">
        <v>162</v>
      </c>
      <c r="C53" s="145" t="s">
        <v>581</v>
      </c>
      <c r="D53" s="30" t="s">
        <v>73</v>
      </c>
      <c r="E53" s="212">
        <f>SUM(F52:AD52)</f>
        <v>0</v>
      </c>
      <c r="F53" s="213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884"/>
      <c r="AE53" s="245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</row>
    <row r="54" spans="1:45" s="18" customFormat="1" ht="15" customHeight="1" x14ac:dyDescent="0.25">
      <c r="A54" s="15"/>
      <c r="B54" s="865"/>
      <c r="C54" s="60"/>
      <c r="D54" s="855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885"/>
      <c r="AE54" s="65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s="18" customFormat="1" ht="18.75" x14ac:dyDescent="0.3">
      <c r="A55" s="15"/>
      <c r="B55" s="886" t="s">
        <v>90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887"/>
      <c r="AE55" s="6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s="18" customFormat="1" ht="15" x14ac:dyDescent="0.25">
      <c r="A56" s="15"/>
      <c r="B56" s="1062" t="s">
        <v>91</v>
      </c>
      <c r="C56" s="1068" t="s">
        <v>431</v>
      </c>
      <c r="D56" s="1060" t="s">
        <v>97</v>
      </c>
      <c r="E56" s="1060" t="s">
        <v>96</v>
      </c>
      <c r="F56" s="1065" t="s">
        <v>182</v>
      </c>
      <c r="G56" s="1066"/>
      <c r="H56" s="1066"/>
      <c r="I56" s="1066"/>
      <c r="J56" s="1066"/>
      <c r="K56" s="1066"/>
      <c r="L56" s="1066"/>
      <c r="M56" s="1066"/>
      <c r="N56" s="1066"/>
      <c r="O56" s="1066"/>
      <c r="P56" s="1066"/>
      <c r="Q56" s="1066"/>
      <c r="R56" s="1066"/>
      <c r="S56" s="1066"/>
      <c r="T56" s="1066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7.100000000000001" customHeight="1" x14ac:dyDescent="0.25">
      <c r="B57" s="1063"/>
      <c r="C57" s="1069"/>
      <c r="D57" s="1064"/>
      <c r="E57" s="1061"/>
      <c r="F57" s="35">
        <v>1</v>
      </c>
      <c r="G57" s="35">
        <v>2</v>
      </c>
      <c r="H57" s="35">
        <v>3</v>
      </c>
      <c r="I57" s="35">
        <v>4</v>
      </c>
      <c r="J57" s="35">
        <v>5</v>
      </c>
      <c r="K57" s="35">
        <v>6</v>
      </c>
      <c r="L57" s="35">
        <v>7</v>
      </c>
      <c r="M57" s="35">
        <v>8</v>
      </c>
      <c r="N57" s="35">
        <v>9</v>
      </c>
      <c r="O57" s="35">
        <v>10</v>
      </c>
      <c r="P57" s="35">
        <v>11</v>
      </c>
      <c r="Q57" s="35">
        <v>12</v>
      </c>
      <c r="R57" s="35">
        <v>13</v>
      </c>
      <c r="S57" s="35">
        <v>14</v>
      </c>
      <c r="T57" s="35">
        <v>15</v>
      </c>
      <c r="U57" s="35">
        <v>16</v>
      </c>
      <c r="V57" s="35">
        <v>17</v>
      </c>
      <c r="W57" s="35">
        <v>18</v>
      </c>
      <c r="X57" s="35">
        <v>19</v>
      </c>
      <c r="Y57" s="35">
        <v>20</v>
      </c>
      <c r="Z57" s="35">
        <v>21</v>
      </c>
      <c r="AA57" s="35">
        <v>22</v>
      </c>
      <c r="AB57" s="35">
        <v>23</v>
      </c>
      <c r="AC57" s="35">
        <v>24</v>
      </c>
      <c r="AD57" s="867">
        <v>25</v>
      </c>
    </row>
    <row r="58" spans="1:45" ht="17.100000000000001" customHeight="1" x14ac:dyDescent="0.25">
      <c r="B58" s="868"/>
      <c r="C58" s="390" t="s">
        <v>308</v>
      </c>
      <c r="D58" s="388"/>
      <c r="E58" s="388"/>
      <c r="F58" s="389">
        <f>F19</f>
        <v>44012</v>
      </c>
      <c r="G58" s="389">
        <f t="shared" ref="G58:AD58" si="6">G19</f>
        <v>44377</v>
      </c>
      <c r="H58" s="389">
        <f t="shared" si="6"/>
        <v>44742</v>
      </c>
      <c r="I58" s="389">
        <f t="shared" si="6"/>
        <v>45107</v>
      </c>
      <c r="J58" s="389">
        <f t="shared" si="6"/>
        <v>45473</v>
      </c>
      <c r="K58" s="389">
        <f t="shared" si="6"/>
        <v>45838</v>
      </c>
      <c r="L58" s="389">
        <f t="shared" si="6"/>
        <v>46203</v>
      </c>
      <c r="M58" s="389">
        <f t="shared" si="6"/>
        <v>46568</v>
      </c>
      <c r="N58" s="389">
        <f t="shared" si="6"/>
        <v>46934</v>
      </c>
      <c r="O58" s="389">
        <f t="shared" si="6"/>
        <v>47299</v>
      </c>
      <c r="P58" s="389">
        <f t="shared" si="6"/>
        <v>47664</v>
      </c>
      <c r="Q58" s="389">
        <f t="shared" si="6"/>
        <v>48029</v>
      </c>
      <c r="R58" s="389">
        <f t="shared" si="6"/>
        <v>48395</v>
      </c>
      <c r="S58" s="389">
        <f t="shared" si="6"/>
        <v>48760</v>
      </c>
      <c r="T58" s="389">
        <f t="shared" si="6"/>
        <v>49125</v>
      </c>
      <c r="U58" s="389">
        <f t="shared" si="6"/>
        <v>49490</v>
      </c>
      <c r="V58" s="389">
        <f t="shared" si="6"/>
        <v>49856</v>
      </c>
      <c r="W58" s="389">
        <f t="shared" si="6"/>
        <v>50221</v>
      </c>
      <c r="X58" s="389">
        <f t="shared" si="6"/>
        <v>50586</v>
      </c>
      <c r="Y58" s="389">
        <f t="shared" si="6"/>
        <v>50951</v>
      </c>
      <c r="Z58" s="389">
        <f t="shared" si="6"/>
        <v>51317</v>
      </c>
      <c r="AA58" s="389">
        <f t="shared" si="6"/>
        <v>51682</v>
      </c>
      <c r="AB58" s="389">
        <f t="shared" si="6"/>
        <v>52047</v>
      </c>
      <c r="AC58" s="389">
        <f t="shared" si="6"/>
        <v>52412</v>
      </c>
      <c r="AD58" s="869">
        <f t="shared" si="6"/>
        <v>52778</v>
      </c>
    </row>
    <row r="59" spans="1:45" s="211" customFormat="1" ht="30" x14ac:dyDescent="0.25">
      <c r="A59" s="29"/>
      <c r="B59" s="888" t="s">
        <v>123</v>
      </c>
      <c r="C59" s="219" t="s">
        <v>433</v>
      </c>
      <c r="D59" s="220" t="s">
        <v>92</v>
      </c>
      <c r="E59" s="221"/>
      <c r="F59" s="386">
        <f t="shared" ref="F59:AD59" si="7">ROUND(167.86*F22,2)</f>
        <v>172.92</v>
      </c>
      <c r="G59" s="386">
        <f t="shared" si="7"/>
        <v>176.37</v>
      </c>
      <c r="H59" s="386">
        <f t="shared" si="7"/>
        <v>179.9</v>
      </c>
      <c r="I59" s="386">
        <f t="shared" si="7"/>
        <v>183.5</v>
      </c>
      <c r="J59" s="386">
        <f t="shared" si="7"/>
        <v>187.17</v>
      </c>
      <c r="K59" s="386">
        <f t="shared" si="7"/>
        <v>190.91</v>
      </c>
      <c r="L59" s="386">
        <f t="shared" si="7"/>
        <v>194.73</v>
      </c>
      <c r="M59" s="386">
        <f t="shared" si="7"/>
        <v>198.63</v>
      </c>
      <c r="N59" s="386">
        <f t="shared" si="7"/>
        <v>202.6</v>
      </c>
      <c r="O59" s="386">
        <f t="shared" si="7"/>
        <v>206.65</v>
      </c>
      <c r="P59" s="386">
        <f t="shared" si="7"/>
        <v>210.78</v>
      </c>
      <c r="Q59" s="386">
        <f t="shared" si="7"/>
        <v>215</v>
      </c>
      <c r="R59" s="386">
        <f t="shared" si="7"/>
        <v>219.3</v>
      </c>
      <c r="S59" s="386">
        <f t="shared" si="7"/>
        <v>223.69</v>
      </c>
      <c r="T59" s="386">
        <f t="shared" si="7"/>
        <v>228.16</v>
      </c>
      <c r="U59" s="386">
        <f t="shared" si="7"/>
        <v>232.72</v>
      </c>
      <c r="V59" s="386">
        <f t="shared" si="7"/>
        <v>237.38</v>
      </c>
      <c r="W59" s="386">
        <f t="shared" si="7"/>
        <v>242.12</v>
      </c>
      <c r="X59" s="386">
        <f t="shared" si="7"/>
        <v>246.97</v>
      </c>
      <c r="Y59" s="386">
        <f t="shared" si="7"/>
        <v>251.91</v>
      </c>
      <c r="Z59" s="386">
        <f t="shared" si="7"/>
        <v>256.94</v>
      </c>
      <c r="AA59" s="386">
        <f t="shared" si="7"/>
        <v>262.08</v>
      </c>
      <c r="AB59" s="386">
        <f t="shared" si="7"/>
        <v>267.32</v>
      </c>
      <c r="AC59" s="386">
        <f t="shared" si="7"/>
        <v>272.67</v>
      </c>
      <c r="AD59" s="875">
        <f t="shared" si="7"/>
        <v>278.12</v>
      </c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</row>
    <row r="60" spans="1:45" s="211" customFormat="1" ht="30" x14ac:dyDescent="0.25">
      <c r="A60" s="29"/>
      <c r="B60" s="868" t="s">
        <v>173</v>
      </c>
      <c r="C60" s="222" t="s">
        <v>434</v>
      </c>
      <c r="D60" s="25" t="s">
        <v>58</v>
      </c>
      <c r="E60" s="144"/>
      <c r="F60" s="386">
        <f>+ZAŁ17!R11</f>
        <v>0</v>
      </c>
      <c r="G60" s="386">
        <f>+F60</f>
        <v>0</v>
      </c>
      <c r="H60" s="386">
        <f t="shared" ref="H60:AD60" si="8">+G60</f>
        <v>0</v>
      </c>
      <c r="I60" s="386">
        <f t="shared" si="8"/>
        <v>0</v>
      </c>
      <c r="J60" s="386">
        <f t="shared" si="8"/>
        <v>0</v>
      </c>
      <c r="K60" s="386">
        <f t="shared" si="8"/>
        <v>0</v>
      </c>
      <c r="L60" s="386">
        <f t="shared" si="8"/>
        <v>0</v>
      </c>
      <c r="M60" s="386">
        <f t="shared" si="8"/>
        <v>0</v>
      </c>
      <c r="N60" s="386">
        <f t="shared" si="8"/>
        <v>0</v>
      </c>
      <c r="O60" s="386">
        <f t="shared" si="8"/>
        <v>0</v>
      </c>
      <c r="P60" s="386">
        <f t="shared" si="8"/>
        <v>0</v>
      </c>
      <c r="Q60" s="386">
        <f t="shared" si="8"/>
        <v>0</v>
      </c>
      <c r="R60" s="386">
        <f t="shared" si="8"/>
        <v>0</v>
      </c>
      <c r="S60" s="386">
        <f t="shared" si="8"/>
        <v>0</v>
      </c>
      <c r="T60" s="386">
        <f t="shared" si="8"/>
        <v>0</v>
      </c>
      <c r="U60" s="386">
        <f t="shared" si="8"/>
        <v>0</v>
      </c>
      <c r="V60" s="386">
        <f t="shared" si="8"/>
        <v>0</v>
      </c>
      <c r="W60" s="386">
        <f t="shared" si="8"/>
        <v>0</v>
      </c>
      <c r="X60" s="386">
        <f t="shared" si="8"/>
        <v>0</v>
      </c>
      <c r="Y60" s="386">
        <f t="shared" si="8"/>
        <v>0</v>
      </c>
      <c r="Z60" s="386">
        <f t="shared" si="8"/>
        <v>0</v>
      </c>
      <c r="AA60" s="386">
        <f t="shared" si="8"/>
        <v>0</v>
      </c>
      <c r="AB60" s="386">
        <f t="shared" si="8"/>
        <v>0</v>
      </c>
      <c r="AC60" s="386">
        <f t="shared" si="8"/>
        <v>0</v>
      </c>
      <c r="AD60" s="875">
        <f t="shared" si="8"/>
        <v>0</v>
      </c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</row>
    <row r="61" spans="1:45" s="211" customFormat="1" ht="30" x14ac:dyDescent="0.25">
      <c r="A61" s="29"/>
      <c r="B61" s="888" t="s">
        <v>174</v>
      </c>
      <c r="C61" s="145" t="s">
        <v>435</v>
      </c>
      <c r="D61" s="25" t="s">
        <v>73</v>
      </c>
      <c r="E61" s="223"/>
      <c r="F61" s="386">
        <f t="shared" ref="F61:AD61" si="9">+F59*F60</f>
        <v>0</v>
      </c>
      <c r="G61" s="386">
        <f t="shared" si="9"/>
        <v>0</v>
      </c>
      <c r="H61" s="386">
        <f t="shared" si="9"/>
        <v>0</v>
      </c>
      <c r="I61" s="386">
        <f t="shared" si="9"/>
        <v>0</v>
      </c>
      <c r="J61" s="386">
        <f t="shared" si="9"/>
        <v>0</v>
      </c>
      <c r="K61" s="386">
        <f t="shared" si="9"/>
        <v>0</v>
      </c>
      <c r="L61" s="386">
        <f t="shared" si="9"/>
        <v>0</v>
      </c>
      <c r="M61" s="386">
        <f t="shared" si="9"/>
        <v>0</v>
      </c>
      <c r="N61" s="386">
        <f t="shared" si="9"/>
        <v>0</v>
      </c>
      <c r="O61" s="386">
        <f t="shared" si="9"/>
        <v>0</v>
      </c>
      <c r="P61" s="386">
        <f t="shared" si="9"/>
        <v>0</v>
      </c>
      <c r="Q61" s="386">
        <f t="shared" si="9"/>
        <v>0</v>
      </c>
      <c r="R61" s="386">
        <f t="shared" si="9"/>
        <v>0</v>
      </c>
      <c r="S61" s="386">
        <f t="shared" si="9"/>
        <v>0</v>
      </c>
      <c r="T61" s="386">
        <f t="shared" si="9"/>
        <v>0</v>
      </c>
      <c r="U61" s="386">
        <f t="shared" si="9"/>
        <v>0</v>
      </c>
      <c r="V61" s="386">
        <f t="shared" si="9"/>
        <v>0</v>
      </c>
      <c r="W61" s="386">
        <f t="shared" si="9"/>
        <v>0</v>
      </c>
      <c r="X61" s="386">
        <f t="shared" si="9"/>
        <v>0</v>
      </c>
      <c r="Y61" s="386">
        <f t="shared" si="9"/>
        <v>0</v>
      </c>
      <c r="Z61" s="386">
        <f t="shared" si="9"/>
        <v>0</v>
      </c>
      <c r="AA61" s="386">
        <f t="shared" si="9"/>
        <v>0</v>
      </c>
      <c r="AB61" s="386">
        <f t="shared" si="9"/>
        <v>0</v>
      </c>
      <c r="AC61" s="386">
        <f t="shared" si="9"/>
        <v>0</v>
      </c>
      <c r="AD61" s="875">
        <f t="shared" si="9"/>
        <v>0</v>
      </c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</row>
    <row r="62" spans="1:45" s="211" customFormat="1" ht="30" x14ac:dyDescent="0.25">
      <c r="A62" s="21"/>
      <c r="B62" s="868" t="s">
        <v>175</v>
      </c>
      <c r="C62" s="145" t="s">
        <v>436</v>
      </c>
      <c r="D62" s="25" t="s">
        <v>73</v>
      </c>
      <c r="E62" s="144">
        <f>SUM(F61:AD61)</f>
        <v>0</v>
      </c>
      <c r="F62" s="889"/>
      <c r="G62" s="889"/>
      <c r="H62" s="889"/>
      <c r="I62" s="889"/>
      <c r="J62" s="889"/>
      <c r="K62" s="889"/>
      <c r="L62" s="889"/>
      <c r="M62" s="889"/>
      <c r="N62" s="889"/>
      <c r="O62" s="889"/>
      <c r="P62" s="889"/>
      <c r="Q62" s="889"/>
      <c r="R62" s="889"/>
      <c r="S62" s="889"/>
      <c r="T62" s="889"/>
      <c r="U62" s="889"/>
      <c r="V62" s="889"/>
      <c r="W62" s="889"/>
      <c r="X62" s="889"/>
      <c r="Y62" s="889"/>
      <c r="Z62" s="889"/>
      <c r="AA62" s="889"/>
      <c r="AB62" s="889"/>
      <c r="AC62" s="889"/>
      <c r="AD62" s="890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</row>
    <row r="63" spans="1:45" s="59" customFormat="1" ht="15" x14ac:dyDescent="0.25">
      <c r="B63" s="738"/>
      <c r="F63" s="24"/>
      <c r="G63" s="24"/>
      <c r="AD63" s="547"/>
    </row>
    <row r="64" spans="1:45" ht="15" x14ac:dyDescent="0.25">
      <c r="A64"/>
      <c r="B64" s="520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28"/>
    </row>
    <row r="65" spans="1:30" ht="56.1" customHeight="1" x14ac:dyDescent="0.25">
      <c r="A65"/>
      <c r="B65" s="891"/>
      <c r="C65" s="541" t="s">
        <v>163</v>
      </c>
      <c r="D65" s="65"/>
      <c r="E65" s="65"/>
      <c r="F65" s="65"/>
      <c r="G65" s="541" t="s">
        <v>165</v>
      </c>
      <c r="H65" s="65"/>
      <c r="I65" s="65"/>
      <c r="J65" s="65"/>
      <c r="K65" s="65"/>
      <c r="L65" s="541" t="s">
        <v>165</v>
      </c>
      <c r="M65" s="59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28"/>
    </row>
    <row r="66" spans="1:30" ht="15.75" thickBot="1" x14ac:dyDescent="0.3">
      <c r="A66"/>
      <c r="B66" s="892"/>
      <c r="C66" s="623" t="s">
        <v>164</v>
      </c>
      <c r="D66" s="552"/>
      <c r="E66" s="552"/>
      <c r="F66" s="814"/>
      <c r="G66" s="623" t="s">
        <v>166</v>
      </c>
      <c r="H66" s="552"/>
      <c r="I66" s="552"/>
      <c r="J66" s="552"/>
      <c r="K66" s="814"/>
      <c r="L66" s="623" t="s">
        <v>166</v>
      </c>
      <c r="M66" s="552"/>
      <c r="N66" s="552"/>
      <c r="O66" s="552"/>
      <c r="P66" s="552"/>
      <c r="Q66" s="552"/>
      <c r="R66" s="552"/>
      <c r="S66" s="552"/>
      <c r="T66" s="552"/>
      <c r="U66" s="552"/>
      <c r="V66" s="552"/>
      <c r="W66" s="552"/>
      <c r="X66" s="552"/>
      <c r="Y66" s="552"/>
      <c r="Z66" s="552"/>
      <c r="AA66" s="552"/>
      <c r="AB66" s="552"/>
      <c r="AC66" s="552"/>
      <c r="AD66" s="554"/>
    </row>
    <row r="67" spans="1:30" ht="15.75" thickTop="1" x14ac:dyDescent="0.25">
      <c r="A67"/>
      <c r="B67"/>
      <c r="M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5" x14ac:dyDescent="0.25">
      <c r="A68"/>
      <c r="B68"/>
      <c r="C68" s="9"/>
      <c r="D68" s="9"/>
      <c r="E68" s="9"/>
      <c r="F68" s="9"/>
      <c r="G68" s="9"/>
      <c r="H68" s="9"/>
      <c r="I68" s="9"/>
      <c r="J68" s="9"/>
      <c r="K68" s="9"/>
      <c r="L68" s="9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5" x14ac:dyDescent="0.25">
      <c r="A73"/>
      <c r="B73"/>
      <c r="C73"/>
      <c r="D73"/>
      <c r="E73"/>
      <c r="F73"/>
      <c r="G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5" x14ac:dyDescent="0.25">
      <c r="A74"/>
      <c r="B74"/>
      <c r="C74"/>
      <c r="D74"/>
      <c r="E74"/>
      <c r="F74"/>
      <c r="G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45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45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45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45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45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45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45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45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45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45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45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45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45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45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45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45" s="18" customFormat="1" ht="15" x14ac:dyDescent="0.25">
      <c r="A96" s="15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1:45" s="18" customFormat="1" ht="15" x14ac:dyDescent="0.25">
      <c r="A97" s="15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1:45" s="18" customFormat="1" ht="15" x14ac:dyDescent="0.25">
      <c r="A98" s="15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1:45" s="18" customFormat="1" ht="15" x14ac:dyDescent="0.25">
      <c r="A99" s="15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1:45" s="18" customFormat="1" ht="15" x14ac:dyDescent="0.25">
      <c r="A100" s="15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1:45" s="18" customFormat="1" ht="15" x14ac:dyDescent="0.25">
      <c r="A101" s="15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1:45" s="15" customFormat="1" ht="15" x14ac:dyDescent="0.25"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1:45" s="15" customFormat="1" ht="15" x14ac:dyDescent="0.25"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1:45" s="15" customFormat="1" ht="15" x14ac:dyDescent="0.25"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1:45" s="15" customFormat="1" ht="15" x14ac:dyDescent="0.25"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1:45" s="15" customFormat="1" ht="15" x14ac:dyDescent="0.25"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1:45" s="15" customFormat="1" ht="15" x14ac:dyDescent="0.25"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1:45" s="15" customFormat="1" ht="15" x14ac:dyDescent="0.25"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1:45" s="15" customFormat="1" ht="15" x14ac:dyDescent="0.25"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1:45" s="15" customFormat="1" ht="15" x14ac:dyDescent="0.25"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1:45" s="15" customFormat="1" ht="15" x14ac:dyDescent="0.25"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1:45" s="15" customFormat="1" ht="15" x14ac:dyDescent="0.25"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2:45" s="15" customFormat="1" ht="15" x14ac:dyDescent="0.25"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2:45" s="15" customFormat="1" ht="15" x14ac:dyDescent="0.25"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2:45" s="15" customFormat="1" ht="15" x14ac:dyDescent="0.25"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2:45" s="15" customFormat="1" ht="15" x14ac:dyDescent="0.25"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2:45" s="15" customFormat="1" ht="15" x14ac:dyDescent="0.25"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2:45" s="15" customFormat="1" ht="15" x14ac:dyDescent="0.25"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2:45" s="15" customFormat="1" ht="15" x14ac:dyDescent="0.25"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2:45" s="15" customFormat="1" ht="15" x14ac:dyDescent="0.25"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2:45" s="15" customFormat="1" ht="15" x14ac:dyDescent="0.25"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2:45" s="15" customFormat="1" ht="15" x14ac:dyDescent="0.25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2:45" s="15" customFormat="1" ht="15" x14ac:dyDescent="0.25"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2:45" s="15" customFormat="1" ht="15" x14ac:dyDescent="0.25"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2:45" s="15" customFormat="1" ht="15" x14ac:dyDescent="0.25"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2:45" s="15" customFormat="1" ht="15" x14ac:dyDescent="0.25"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2:45" s="15" customFormat="1" ht="15" x14ac:dyDescent="0.25"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2:45" s="15" customFormat="1" ht="15" x14ac:dyDescent="0.25"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2:45" s="15" customFormat="1" ht="15" x14ac:dyDescent="0.25"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2:45" s="15" customFormat="1" ht="15" x14ac:dyDescent="0.25"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2:45" s="15" customFormat="1" ht="15" x14ac:dyDescent="0.25"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2:45" s="15" customFormat="1" ht="15" x14ac:dyDescent="0.25"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2:45" s="15" customFormat="1" ht="15" x14ac:dyDescent="0.25"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2:45" s="15" customFormat="1" ht="15" x14ac:dyDescent="0.25"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2:45" s="15" customFormat="1" ht="15" x14ac:dyDescent="0.25"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2:45" s="15" customFormat="1" ht="15" x14ac:dyDescent="0.25"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2:45" s="15" customFormat="1" ht="15" x14ac:dyDescent="0.25"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2:45" s="15" customFormat="1" ht="15" x14ac:dyDescent="0.25"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  <row r="139" spans="2:45" s="15" customFormat="1" ht="15" x14ac:dyDescent="0.25"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</row>
    <row r="140" spans="2:45" s="15" customFormat="1" ht="15" x14ac:dyDescent="0.25"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</row>
    <row r="141" spans="2:45" s="15" customFormat="1" ht="15" x14ac:dyDescent="0.25"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</row>
    <row r="142" spans="2:45" s="15" customFormat="1" ht="15" x14ac:dyDescent="0.25"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</row>
    <row r="143" spans="2:45" s="15" customFormat="1" ht="15" x14ac:dyDescent="0.25"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</row>
    <row r="144" spans="2:45" s="15" customFormat="1" ht="15" x14ac:dyDescent="0.25"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</row>
    <row r="145" spans="2:45" s="15" customFormat="1" ht="15" x14ac:dyDescent="0.25"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</row>
    <row r="146" spans="2:45" s="15" customFormat="1" ht="15" x14ac:dyDescent="0.25"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</row>
    <row r="147" spans="2:45" s="15" customFormat="1" ht="15" x14ac:dyDescent="0.25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</row>
    <row r="148" spans="2:45" s="15" customFormat="1" ht="15" x14ac:dyDescent="0.25"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</row>
    <row r="149" spans="2:45" s="15" customFormat="1" ht="15" x14ac:dyDescent="0.25"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</row>
    <row r="150" spans="2:45" s="15" customFormat="1" ht="15" x14ac:dyDescent="0.25"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</row>
    <row r="151" spans="2:45" s="15" customFormat="1" ht="15" x14ac:dyDescent="0.25"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</row>
    <row r="152" spans="2:45" s="15" customFormat="1" ht="15" x14ac:dyDescent="0.25"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</row>
    <row r="153" spans="2:45" s="15" customFormat="1" ht="15" x14ac:dyDescent="0.25"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</row>
    <row r="154" spans="2:45" s="15" customFormat="1" ht="15" x14ac:dyDescent="0.25"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</row>
    <row r="155" spans="2:45" s="15" customFormat="1" ht="15" x14ac:dyDescent="0.25"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</row>
    <row r="156" spans="2:45" s="15" customFormat="1" ht="15" x14ac:dyDescent="0.25"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</row>
    <row r="157" spans="2:45" s="15" customFormat="1" ht="15" x14ac:dyDescent="0.25"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</row>
    <row r="158" spans="2:45" s="15" customFormat="1" ht="15" x14ac:dyDescent="0.25"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</row>
    <row r="159" spans="2:45" s="15" customFormat="1" ht="15" x14ac:dyDescent="0.25"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</row>
    <row r="160" spans="2:45" s="15" customFormat="1" ht="15" x14ac:dyDescent="0.25"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</row>
    <row r="161" spans="2:45" s="15" customFormat="1" ht="15" x14ac:dyDescent="0.25"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</row>
    <row r="162" spans="2:45" s="15" customFormat="1" ht="15" x14ac:dyDescent="0.25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</row>
    <row r="163" spans="2:45" s="15" customFormat="1" ht="15" x14ac:dyDescent="0.25"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</row>
    <row r="164" spans="2:45" s="15" customFormat="1" ht="15" x14ac:dyDescent="0.25"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</row>
    <row r="165" spans="2:45" s="15" customFormat="1" ht="15" x14ac:dyDescent="0.25"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</row>
    <row r="166" spans="2:45" s="15" customFormat="1" ht="15" x14ac:dyDescent="0.25"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</row>
    <row r="167" spans="2:45" s="15" customFormat="1" ht="15" x14ac:dyDescent="0.25"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</row>
    <row r="168" spans="2:45" s="15" customFormat="1" ht="15" x14ac:dyDescent="0.25"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</row>
    <row r="169" spans="2:45" s="15" customFormat="1" ht="15" x14ac:dyDescent="0.25"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</row>
    <row r="170" spans="2:45" s="15" customFormat="1" ht="15" x14ac:dyDescent="0.25"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</row>
    <row r="171" spans="2:45" s="15" customFormat="1" ht="15" x14ac:dyDescent="0.25"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</row>
    <row r="172" spans="2:45" s="15" customFormat="1" ht="15" x14ac:dyDescent="0.25"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</row>
    <row r="173" spans="2:45" s="15" customFormat="1" ht="15" x14ac:dyDescent="0.25"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</row>
    <row r="174" spans="2:45" s="15" customFormat="1" ht="15" x14ac:dyDescent="0.25"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</row>
    <row r="175" spans="2:45" s="15" customFormat="1" ht="15" x14ac:dyDescent="0.25"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</row>
    <row r="176" spans="2:45" s="15" customFormat="1" ht="15" x14ac:dyDescent="0.25"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</row>
    <row r="177" spans="2:45" s="15" customFormat="1" ht="15" x14ac:dyDescent="0.25"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</row>
    <row r="178" spans="2:45" s="15" customFormat="1" ht="15" x14ac:dyDescent="0.25"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</row>
    <row r="179" spans="2:45" s="15" customFormat="1" ht="15" x14ac:dyDescent="0.25"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</row>
    <row r="180" spans="2:45" s="15" customFormat="1" ht="15" x14ac:dyDescent="0.25"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</row>
    <row r="181" spans="2:45" s="15" customFormat="1" ht="15" x14ac:dyDescent="0.25"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</row>
    <row r="182" spans="2:45" s="15" customFormat="1" ht="15" x14ac:dyDescent="0.25"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</row>
    <row r="183" spans="2:45" s="15" customFormat="1" ht="15" x14ac:dyDescent="0.25"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</row>
    <row r="184" spans="2:45" s="15" customFormat="1" ht="15" x14ac:dyDescent="0.25"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</row>
    <row r="185" spans="2:45" s="15" customFormat="1" ht="15" x14ac:dyDescent="0.25"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</row>
    <row r="186" spans="2:45" s="15" customFormat="1" ht="15" x14ac:dyDescent="0.25"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</row>
    <row r="187" spans="2:45" s="15" customFormat="1" ht="15" x14ac:dyDescent="0.25"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</row>
    <row r="188" spans="2:45" s="15" customFormat="1" ht="15" x14ac:dyDescent="0.25"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</row>
    <row r="189" spans="2:45" s="15" customFormat="1" ht="15" x14ac:dyDescent="0.25"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</row>
    <row r="190" spans="2:45" s="15" customFormat="1" ht="15" x14ac:dyDescent="0.25"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</row>
    <row r="191" spans="2:45" s="15" customFormat="1" ht="15" x14ac:dyDescent="0.25"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</row>
    <row r="192" spans="2:45" s="15" customFormat="1" ht="15" x14ac:dyDescent="0.25"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</row>
    <row r="193" spans="2:45" s="15" customFormat="1" ht="15" x14ac:dyDescent="0.25"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</row>
    <row r="194" spans="2:45" s="15" customFormat="1" ht="15" x14ac:dyDescent="0.25"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</row>
    <row r="195" spans="2:45" s="15" customFormat="1" ht="15" x14ac:dyDescent="0.25"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</row>
    <row r="196" spans="2:45" s="15" customFormat="1" ht="15" x14ac:dyDescent="0.25"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</row>
    <row r="197" spans="2:45" s="15" customFormat="1" ht="15" x14ac:dyDescent="0.25"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</row>
    <row r="198" spans="2:45" s="15" customFormat="1" ht="15" x14ac:dyDescent="0.25"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</row>
    <row r="199" spans="2:45" s="15" customFormat="1" ht="15" x14ac:dyDescent="0.25"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</row>
    <row r="200" spans="2:45" s="15" customFormat="1" ht="15" x14ac:dyDescent="0.25"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</row>
    <row r="201" spans="2:45" s="15" customFormat="1" ht="15" x14ac:dyDescent="0.25"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</row>
    <row r="202" spans="2:45" s="15" customFormat="1" ht="15" x14ac:dyDescent="0.25"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</row>
    <row r="203" spans="2:45" s="15" customFormat="1" ht="15" x14ac:dyDescent="0.25"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</row>
    <row r="204" spans="2:45" s="15" customFormat="1" ht="15" x14ac:dyDescent="0.25"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</row>
    <row r="205" spans="2:45" s="15" customFormat="1" ht="15" x14ac:dyDescent="0.25"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</row>
    <row r="206" spans="2:45" s="15" customFormat="1" ht="15" x14ac:dyDescent="0.25"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</row>
    <row r="207" spans="2:45" s="15" customFormat="1" ht="15" x14ac:dyDescent="0.25"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</row>
    <row r="208" spans="2:45" s="15" customFormat="1" ht="15" x14ac:dyDescent="0.25"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</row>
    <row r="209" spans="2:45" s="15" customFormat="1" ht="15" x14ac:dyDescent="0.25"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</row>
    <row r="210" spans="2:45" s="15" customFormat="1" ht="15" x14ac:dyDescent="0.25"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</row>
    <row r="211" spans="2:45" s="15" customFormat="1" ht="15" x14ac:dyDescent="0.25"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</row>
    <row r="212" spans="2:45" s="15" customFormat="1" ht="15" x14ac:dyDescent="0.25">
      <c r="B212" s="19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</row>
    <row r="213" spans="2:45" s="15" customFormat="1" ht="15" x14ac:dyDescent="0.25">
      <c r="B213" s="19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</row>
    <row r="214" spans="2:45" s="15" customFormat="1" ht="15" x14ac:dyDescent="0.25">
      <c r="B214" s="19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</row>
    <row r="215" spans="2:45" s="15" customFormat="1" ht="15" x14ac:dyDescent="0.25">
      <c r="B215" s="19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</row>
    <row r="216" spans="2:45" s="15" customFormat="1" ht="15" x14ac:dyDescent="0.25">
      <c r="B216" s="1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</row>
    <row r="217" spans="2:45" s="15" customFormat="1" ht="15" x14ac:dyDescent="0.25">
      <c r="B217" s="19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</row>
    <row r="218" spans="2:45" s="15" customFormat="1" ht="15" x14ac:dyDescent="0.25">
      <c r="B218" s="1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</row>
    <row r="219" spans="2:45" s="15" customFormat="1" ht="15" x14ac:dyDescent="0.25">
      <c r="B219" s="19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</row>
    <row r="220" spans="2:45" s="15" customFormat="1" ht="15" x14ac:dyDescent="0.25">
      <c r="B220" s="19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</row>
    <row r="221" spans="2:45" s="15" customFormat="1" ht="15" x14ac:dyDescent="0.25">
      <c r="B221" s="19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</row>
    <row r="222" spans="2:45" s="15" customFormat="1" ht="15" x14ac:dyDescent="0.25">
      <c r="B222" s="19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</row>
    <row r="223" spans="2:45" s="15" customFormat="1" ht="15" x14ac:dyDescent="0.25">
      <c r="B223" s="19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</row>
    <row r="224" spans="2:45" s="15" customFormat="1" ht="15" x14ac:dyDescent="0.25">
      <c r="B224" s="19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</row>
    <row r="225" spans="2:45" s="15" customFormat="1" ht="15" x14ac:dyDescent="0.25">
      <c r="B225" s="19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</row>
    <row r="226" spans="2:45" s="15" customFormat="1" ht="15" x14ac:dyDescent="0.25">
      <c r="B226" s="19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</row>
    <row r="227" spans="2:45" s="15" customFormat="1" ht="15" x14ac:dyDescent="0.25">
      <c r="B227" s="19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</row>
    <row r="228" spans="2:45" s="15" customFormat="1" ht="15" x14ac:dyDescent="0.25">
      <c r="B228" s="19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</row>
    <row r="229" spans="2:45" s="15" customFormat="1" ht="15" x14ac:dyDescent="0.25">
      <c r="B229" s="19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</row>
    <row r="230" spans="2:45" s="15" customFormat="1" ht="15" x14ac:dyDescent="0.25">
      <c r="B230" s="19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</row>
    <row r="231" spans="2:45" s="15" customFormat="1" ht="15" x14ac:dyDescent="0.25">
      <c r="B231" s="19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</row>
    <row r="232" spans="2:45" s="15" customFormat="1" ht="15" x14ac:dyDescent="0.25">
      <c r="B232" s="19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</row>
    <row r="233" spans="2:45" s="15" customFormat="1" ht="15" x14ac:dyDescent="0.25">
      <c r="B233" s="19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</row>
    <row r="234" spans="2:45" s="15" customFormat="1" ht="15" x14ac:dyDescent="0.25">
      <c r="B234" s="1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</row>
    <row r="235" spans="2:45" s="15" customFormat="1" ht="15" x14ac:dyDescent="0.25">
      <c r="B235" s="19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</row>
    <row r="236" spans="2:45" s="15" customFormat="1" ht="15" x14ac:dyDescent="0.25">
      <c r="B236" s="1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</row>
    <row r="237" spans="2:45" s="15" customFormat="1" ht="15" x14ac:dyDescent="0.25">
      <c r="B237" s="19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</row>
    <row r="238" spans="2:45" s="15" customFormat="1" ht="15" x14ac:dyDescent="0.25">
      <c r="B238" s="19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</row>
    <row r="239" spans="2:45" s="15" customFormat="1" ht="15" x14ac:dyDescent="0.25">
      <c r="B239" s="19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</row>
    <row r="240" spans="2:45" s="15" customFormat="1" ht="15" x14ac:dyDescent="0.25">
      <c r="B240" s="1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</row>
    <row r="241" spans="2:45" s="15" customFormat="1" ht="15" x14ac:dyDescent="0.25">
      <c r="B241" s="19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</row>
    <row r="242" spans="2:45" s="15" customFormat="1" ht="15" x14ac:dyDescent="0.25">
      <c r="B242" s="19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</row>
    <row r="243" spans="2:45" s="15" customFormat="1" ht="15" x14ac:dyDescent="0.25">
      <c r="B243" s="19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</row>
    <row r="244" spans="2:45" s="15" customFormat="1" ht="15" x14ac:dyDescent="0.25">
      <c r="B244" s="19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</row>
    <row r="245" spans="2:45" s="15" customFormat="1" ht="15" x14ac:dyDescent="0.25">
      <c r="B245" s="19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</row>
    <row r="246" spans="2:45" s="15" customFormat="1" ht="15" x14ac:dyDescent="0.25">
      <c r="B246" s="19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</row>
    <row r="247" spans="2:45" s="15" customFormat="1" ht="15" x14ac:dyDescent="0.25">
      <c r="B247" s="19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</row>
    <row r="248" spans="2:45" s="15" customFormat="1" ht="15" x14ac:dyDescent="0.25">
      <c r="B248" s="19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</row>
    <row r="249" spans="2:45" s="15" customFormat="1" ht="15" x14ac:dyDescent="0.25">
      <c r="B249" s="19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</row>
    <row r="250" spans="2:45" s="15" customFormat="1" ht="15" x14ac:dyDescent="0.25">
      <c r="B250" s="19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</row>
    <row r="251" spans="2:45" s="15" customFormat="1" ht="15" x14ac:dyDescent="0.25">
      <c r="B251" s="19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</row>
    <row r="252" spans="2:45" s="15" customFormat="1" ht="15" x14ac:dyDescent="0.25">
      <c r="B252" s="1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</row>
    <row r="253" spans="2:45" s="15" customFormat="1" ht="15" x14ac:dyDescent="0.25">
      <c r="B253" s="19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</row>
    <row r="254" spans="2:45" s="15" customFormat="1" ht="15" x14ac:dyDescent="0.25">
      <c r="B254" s="1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</row>
    <row r="255" spans="2:45" s="15" customFormat="1" ht="15" x14ac:dyDescent="0.25">
      <c r="B255" s="19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</row>
    <row r="256" spans="2:45" s="15" customFormat="1" ht="15" x14ac:dyDescent="0.25">
      <c r="B256" s="19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</row>
    <row r="257" spans="2:45" s="15" customFormat="1" ht="15" x14ac:dyDescent="0.25">
      <c r="B257" s="19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2:45" s="15" customFormat="1" ht="15" x14ac:dyDescent="0.25"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2:45" s="15" customFormat="1" ht="15" x14ac:dyDescent="0.25">
      <c r="B259" s="19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</row>
    <row r="260" spans="2:45" s="15" customFormat="1" ht="15" x14ac:dyDescent="0.25">
      <c r="B260" s="19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</row>
    <row r="261" spans="2:45" s="15" customFormat="1" ht="15" x14ac:dyDescent="0.25">
      <c r="B261" s="19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</row>
    <row r="262" spans="2:45" s="15" customFormat="1" ht="15" x14ac:dyDescent="0.25"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</row>
    <row r="263" spans="2:45" s="15" customFormat="1" ht="15" x14ac:dyDescent="0.25">
      <c r="B263" s="19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</row>
    <row r="264" spans="2:45" s="15" customFormat="1" ht="15" x14ac:dyDescent="0.25">
      <c r="B264" s="19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</row>
    <row r="265" spans="2:45" s="15" customFormat="1" ht="15" x14ac:dyDescent="0.25">
      <c r="B265" s="19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</row>
    <row r="266" spans="2:45" s="15" customFormat="1" ht="15" x14ac:dyDescent="0.25">
      <c r="B266" s="19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</row>
    <row r="267" spans="2:45" s="15" customFormat="1" ht="15" x14ac:dyDescent="0.25">
      <c r="B267" s="19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</row>
    <row r="268" spans="2:45" s="15" customFormat="1" ht="15" x14ac:dyDescent="0.25">
      <c r="B268" s="19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</row>
    <row r="269" spans="2:45" s="15" customFormat="1" ht="15" x14ac:dyDescent="0.25">
      <c r="B269" s="19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</row>
    <row r="270" spans="2:45" s="15" customFormat="1" ht="15" x14ac:dyDescent="0.25">
      <c r="B270" s="1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</row>
    <row r="271" spans="2:45" s="15" customFormat="1" ht="15" x14ac:dyDescent="0.25">
      <c r="B271" s="19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</row>
    <row r="272" spans="2:45" s="15" customFormat="1" ht="15" x14ac:dyDescent="0.25">
      <c r="B272" s="1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</row>
    <row r="273" spans="2:45" s="15" customFormat="1" ht="15" x14ac:dyDescent="0.25">
      <c r="B273" s="19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</row>
    <row r="274" spans="2:45" s="15" customFormat="1" ht="15" x14ac:dyDescent="0.25">
      <c r="B274" s="19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</row>
    <row r="275" spans="2:45" s="15" customFormat="1" ht="15" x14ac:dyDescent="0.25">
      <c r="B275" s="19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</row>
    <row r="276" spans="2:45" s="15" customFormat="1" ht="15" x14ac:dyDescent="0.25">
      <c r="B276" s="19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</row>
    <row r="277" spans="2:45" s="15" customFormat="1" ht="15" x14ac:dyDescent="0.25">
      <c r="B277" s="19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</row>
    <row r="278" spans="2:45" s="15" customFormat="1" ht="15" x14ac:dyDescent="0.25">
      <c r="B278" s="19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</row>
    <row r="279" spans="2:45" s="15" customFormat="1" ht="15" x14ac:dyDescent="0.25">
      <c r="B279" s="19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</row>
    <row r="280" spans="2:45" s="15" customFormat="1" ht="15" x14ac:dyDescent="0.25">
      <c r="B280" s="19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</row>
    <row r="281" spans="2:45" s="15" customFormat="1" ht="15" x14ac:dyDescent="0.25">
      <c r="B281" s="19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</row>
    <row r="282" spans="2:45" s="15" customFormat="1" ht="15" x14ac:dyDescent="0.25">
      <c r="B282" s="19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</row>
    <row r="283" spans="2:45" s="15" customFormat="1" ht="15" x14ac:dyDescent="0.25">
      <c r="B283" s="19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</row>
    <row r="284" spans="2:45" s="15" customFormat="1" ht="15" x14ac:dyDescent="0.25">
      <c r="B284" s="19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</row>
    <row r="285" spans="2:45" s="15" customFormat="1" ht="15" x14ac:dyDescent="0.25">
      <c r="B285" s="19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</row>
    <row r="286" spans="2:45" s="15" customFormat="1" ht="15" x14ac:dyDescent="0.25">
      <c r="B286" s="19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</row>
    <row r="287" spans="2:45" s="15" customFormat="1" ht="15" x14ac:dyDescent="0.25">
      <c r="B287" s="19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</row>
    <row r="288" spans="2:45" s="15" customFormat="1" ht="15" x14ac:dyDescent="0.25">
      <c r="B288" s="1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</row>
    <row r="289" spans="2:45" s="15" customFormat="1" ht="15" x14ac:dyDescent="0.25">
      <c r="B289" s="19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</row>
    <row r="290" spans="2:45" s="15" customFormat="1" ht="15" x14ac:dyDescent="0.25">
      <c r="B290" s="1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</row>
    <row r="291" spans="2:45" s="15" customFormat="1" ht="15" x14ac:dyDescent="0.25">
      <c r="B291" s="19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</row>
    <row r="292" spans="2:45" s="15" customFormat="1" ht="15" x14ac:dyDescent="0.25">
      <c r="B292" s="19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</row>
    <row r="293" spans="2:45" s="15" customFormat="1" ht="15" x14ac:dyDescent="0.25">
      <c r="B293" s="19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</row>
    <row r="294" spans="2:45" s="15" customFormat="1" ht="15" x14ac:dyDescent="0.25">
      <c r="B294" s="19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</row>
    <row r="295" spans="2:45" s="15" customFormat="1" ht="15" x14ac:dyDescent="0.25">
      <c r="B295" s="19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</row>
    <row r="296" spans="2:45" s="15" customFormat="1" ht="15" x14ac:dyDescent="0.25">
      <c r="B296" s="19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</row>
    <row r="297" spans="2:45" s="15" customFormat="1" ht="15" x14ac:dyDescent="0.25">
      <c r="B297" s="19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</row>
    <row r="298" spans="2:45" s="15" customFormat="1" ht="15" x14ac:dyDescent="0.25">
      <c r="B298" s="19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</row>
    <row r="299" spans="2:45" s="15" customFormat="1" ht="15" x14ac:dyDescent="0.25">
      <c r="B299" s="19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</row>
    <row r="300" spans="2:45" s="15" customFormat="1" ht="15" x14ac:dyDescent="0.25"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</row>
    <row r="301" spans="2:45" s="15" customFormat="1" ht="15" x14ac:dyDescent="0.25">
      <c r="B301" s="19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</row>
    <row r="302" spans="2:45" s="15" customFormat="1" ht="15" x14ac:dyDescent="0.25">
      <c r="B302" s="19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</row>
    <row r="303" spans="2:45" s="15" customFormat="1" ht="15" x14ac:dyDescent="0.25">
      <c r="B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</row>
    <row r="304" spans="2:45" s="15" customFormat="1" ht="15" x14ac:dyDescent="0.25">
      <c r="B304" s="19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</row>
    <row r="305" spans="2:45" s="15" customFormat="1" ht="15" x14ac:dyDescent="0.25">
      <c r="B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</row>
    <row r="306" spans="2:45" s="15" customFormat="1" ht="15" x14ac:dyDescent="0.25">
      <c r="B306" s="1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</row>
    <row r="307" spans="2:45" s="15" customFormat="1" ht="15" x14ac:dyDescent="0.25">
      <c r="B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</row>
    <row r="308" spans="2:45" s="15" customFormat="1" ht="15" x14ac:dyDescent="0.25">
      <c r="B308" s="1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</row>
    <row r="309" spans="2:45" ht="15" customHeight="1" x14ac:dyDescent="0.25"/>
    <row r="310" spans="2:45" ht="15" customHeight="1" x14ac:dyDescent="0.25"/>
    <row r="311" spans="2:45" ht="15" customHeight="1" x14ac:dyDescent="0.25"/>
    <row r="312" spans="2:45" ht="15" customHeight="1" x14ac:dyDescent="0.25"/>
    <row r="313" spans="2:45" ht="15" customHeight="1" x14ac:dyDescent="0.25"/>
    <row r="314" spans="2:45" ht="15" customHeight="1" x14ac:dyDescent="0.25"/>
    <row r="315" spans="2:45" ht="15" customHeight="1" x14ac:dyDescent="0.25"/>
    <row r="316" spans="2:45" ht="15" customHeight="1" x14ac:dyDescent="0.25"/>
    <row r="317" spans="2:45" ht="15" customHeight="1" x14ac:dyDescent="0.25"/>
    <row r="318" spans="2:45" s="15" customFormat="1" ht="15" customHeight="1" x14ac:dyDescent="0.25">
      <c r="B318" s="19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</row>
    <row r="319" spans="2:45" s="15" customFormat="1" ht="15" customHeight="1" x14ac:dyDescent="0.25">
      <c r="B319" s="19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</row>
    <row r="320" spans="2:45" s="15" customFormat="1" ht="15" customHeight="1" x14ac:dyDescent="0.25">
      <c r="B320" s="19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</row>
    <row r="321" spans="2:45" s="15" customFormat="1" ht="15" customHeight="1" x14ac:dyDescent="0.25">
      <c r="B321" s="19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</row>
    <row r="322" spans="2:45" s="15" customFormat="1" ht="15" customHeight="1" x14ac:dyDescent="0.25">
      <c r="B322" s="19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</row>
    <row r="323" spans="2:45" s="15" customFormat="1" ht="15" customHeight="1" x14ac:dyDescent="0.25">
      <c r="B323" s="19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</row>
    <row r="324" spans="2:45" s="15" customFormat="1" ht="15" customHeight="1" x14ac:dyDescent="0.25">
      <c r="B324" s="1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</row>
    <row r="325" spans="2:45" s="15" customFormat="1" ht="15" customHeight="1" x14ac:dyDescent="0.25">
      <c r="B325" s="19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</row>
    <row r="326" spans="2:45" s="15" customFormat="1" ht="15" customHeight="1" x14ac:dyDescent="0.25">
      <c r="B326" s="1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</row>
    <row r="327" spans="2:45" s="15" customFormat="1" ht="15" customHeight="1" x14ac:dyDescent="0.25">
      <c r="B327" s="1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</row>
    <row r="328" spans="2:45" s="15" customFormat="1" ht="15" customHeight="1" x14ac:dyDescent="0.25">
      <c r="B328" s="1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</row>
    <row r="329" spans="2:45" s="15" customFormat="1" ht="15" customHeight="1" x14ac:dyDescent="0.25">
      <c r="B329" s="1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</row>
    <row r="330" spans="2:45" s="15" customFormat="1" ht="15" customHeight="1" x14ac:dyDescent="0.25">
      <c r="B330" s="19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</row>
    <row r="331" spans="2:45" s="15" customFormat="1" ht="15" customHeight="1" x14ac:dyDescent="0.25">
      <c r="B331" s="19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</row>
    <row r="332" spans="2:45" s="15" customFormat="1" ht="15" customHeight="1" x14ac:dyDescent="0.25">
      <c r="B332" s="19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</row>
    <row r="333" spans="2:45" s="15" customFormat="1" ht="15" customHeight="1" x14ac:dyDescent="0.25">
      <c r="B333" s="19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</row>
    <row r="334" spans="2:45" s="15" customFormat="1" ht="15" customHeight="1" x14ac:dyDescent="0.25">
      <c r="B334" s="19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</row>
    <row r="335" spans="2:45" s="15" customFormat="1" ht="15" customHeight="1" x14ac:dyDescent="0.25">
      <c r="B335" s="19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</row>
    <row r="336" spans="2:45" s="15" customFormat="1" ht="15" customHeight="1" x14ac:dyDescent="0.25">
      <c r="B336" s="19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</row>
    <row r="337" spans="2:45" s="15" customFormat="1" ht="15" customHeight="1" x14ac:dyDescent="0.25">
      <c r="B337" s="19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</row>
    <row r="338" spans="2:45" s="15" customFormat="1" ht="15" customHeight="1" x14ac:dyDescent="0.25">
      <c r="B338" s="19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</row>
    <row r="339" spans="2:45" s="15" customFormat="1" ht="15" customHeight="1" x14ac:dyDescent="0.25">
      <c r="B339" s="19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</row>
    <row r="340" spans="2:45" s="15" customFormat="1" ht="15" customHeight="1" x14ac:dyDescent="0.25">
      <c r="B340" s="19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</row>
    <row r="341" spans="2:45" s="15" customFormat="1" ht="15" customHeight="1" x14ac:dyDescent="0.25">
      <c r="B341" s="19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</row>
    <row r="342" spans="2:45" s="15" customFormat="1" ht="15" customHeight="1" x14ac:dyDescent="0.25">
      <c r="B342" s="1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</row>
    <row r="343" spans="2:45" s="15" customFormat="1" ht="15" customHeight="1" x14ac:dyDescent="0.25">
      <c r="B343" s="19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</row>
    <row r="344" spans="2:45" s="15" customFormat="1" ht="15" customHeight="1" x14ac:dyDescent="0.25">
      <c r="B344" s="1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</row>
    <row r="345" spans="2:45" s="15" customFormat="1" ht="15" customHeight="1" x14ac:dyDescent="0.25">
      <c r="B345" s="19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</row>
    <row r="346" spans="2:45" s="15" customFormat="1" ht="15" customHeight="1" x14ac:dyDescent="0.25">
      <c r="B346" s="19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</row>
    <row r="347" spans="2:45" s="15" customFormat="1" ht="15" customHeight="1" x14ac:dyDescent="0.25">
      <c r="B347" s="19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</row>
    <row r="348" spans="2:45" s="15" customFormat="1" ht="15" customHeight="1" x14ac:dyDescent="0.25">
      <c r="B348" s="19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</row>
    <row r="349" spans="2:45" s="15" customFormat="1" ht="15" customHeight="1" x14ac:dyDescent="0.25">
      <c r="B349" s="19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</row>
    <row r="350" spans="2:45" s="15" customFormat="1" ht="15" customHeight="1" x14ac:dyDescent="0.25">
      <c r="B350" s="19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</row>
    <row r="351" spans="2:45" s="15" customFormat="1" ht="15" customHeight="1" x14ac:dyDescent="0.25">
      <c r="B351" s="19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</row>
    <row r="352" spans="2:45" s="15" customFormat="1" ht="15" customHeight="1" x14ac:dyDescent="0.25">
      <c r="B352" s="19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</row>
    <row r="353" spans="2:45" s="15" customFormat="1" ht="15" customHeight="1" x14ac:dyDescent="0.25">
      <c r="B353" s="19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</row>
    <row r="354" spans="2:45" s="15" customFormat="1" ht="15" customHeight="1" x14ac:dyDescent="0.25">
      <c r="B354" s="19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</row>
    <row r="355" spans="2:45" s="15" customFormat="1" ht="15" customHeight="1" x14ac:dyDescent="0.25">
      <c r="B355" s="19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</row>
    <row r="356" spans="2:45" s="15" customFormat="1" ht="15" customHeight="1" x14ac:dyDescent="0.25">
      <c r="B356" s="19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</row>
    <row r="357" spans="2:45" s="15" customFormat="1" ht="15" customHeight="1" x14ac:dyDescent="0.25">
      <c r="B357" s="19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</row>
    <row r="358" spans="2:45" s="15" customFormat="1" ht="15" customHeight="1" x14ac:dyDescent="0.25">
      <c r="B358" s="19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</row>
    <row r="359" spans="2:45" s="15" customFormat="1" ht="15" customHeight="1" x14ac:dyDescent="0.25">
      <c r="B359" s="19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</row>
    <row r="360" spans="2:45" s="15" customFormat="1" ht="15" customHeight="1" x14ac:dyDescent="0.25">
      <c r="B360" s="1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</row>
    <row r="361" spans="2:45" s="15" customFormat="1" ht="15" customHeight="1" x14ac:dyDescent="0.25">
      <c r="B361" s="19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</row>
    <row r="362" spans="2:45" s="15" customFormat="1" ht="15" customHeight="1" x14ac:dyDescent="0.25">
      <c r="B362" s="1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</row>
    <row r="363" spans="2:45" s="15" customFormat="1" ht="15" customHeight="1" x14ac:dyDescent="0.25">
      <c r="B363" s="19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</row>
    <row r="364" spans="2:45" s="15" customFormat="1" ht="15" customHeight="1" x14ac:dyDescent="0.25">
      <c r="B364" s="19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</row>
    <row r="365" spans="2:45" s="15" customFormat="1" ht="15" customHeight="1" x14ac:dyDescent="0.25">
      <c r="B365" s="19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</row>
    <row r="366" spans="2:45" s="15" customFormat="1" ht="15" customHeight="1" x14ac:dyDescent="0.25">
      <c r="B366" s="1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</row>
    <row r="367" spans="2:45" s="15" customFormat="1" ht="15" customHeight="1" x14ac:dyDescent="0.25">
      <c r="B367" s="19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</row>
    <row r="368" spans="2:45" s="15" customFormat="1" ht="15" customHeight="1" x14ac:dyDescent="0.25">
      <c r="B368" s="19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</row>
    <row r="369" spans="2:45" s="15" customFormat="1" ht="15" customHeight="1" x14ac:dyDescent="0.25">
      <c r="B369" s="19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</row>
    <row r="370" spans="2:45" s="15" customFormat="1" ht="15" customHeight="1" x14ac:dyDescent="0.25">
      <c r="B370" s="19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</row>
    <row r="371" spans="2:45" s="15" customFormat="1" ht="15" customHeight="1" x14ac:dyDescent="0.25">
      <c r="B371" s="19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</row>
    <row r="372" spans="2:45" s="15" customFormat="1" ht="15" customHeight="1" x14ac:dyDescent="0.25">
      <c r="B372" s="19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</row>
    <row r="373" spans="2:45" s="15" customFormat="1" ht="15" customHeight="1" x14ac:dyDescent="0.25">
      <c r="B373" s="19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</row>
    <row r="374" spans="2:45" s="15" customFormat="1" ht="15" customHeight="1" x14ac:dyDescent="0.25">
      <c r="B374" s="19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</row>
    <row r="375" spans="2:45" s="15" customFormat="1" ht="15" customHeight="1" x14ac:dyDescent="0.25">
      <c r="B375" s="19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</row>
    <row r="376" spans="2:45" s="15" customFormat="1" ht="15" customHeight="1" x14ac:dyDescent="0.25">
      <c r="B376" s="19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</row>
    <row r="377" spans="2:45" s="15" customFormat="1" ht="15" customHeight="1" x14ac:dyDescent="0.25">
      <c r="B377" s="19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</row>
    <row r="378" spans="2:45" s="15" customFormat="1" ht="15" customHeight="1" x14ac:dyDescent="0.25">
      <c r="B378" s="1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2:45" s="15" customFormat="1" ht="15" customHeight="1" x14ac:dyDescent="0.25">
      <c r="B379" s="19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2:45" s="15" customFormat="1" ht="15" customHeight="1" x14ac:dyDescent="0.25">
      <c r="B380" s="1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</row>
    <row r="381" spans="2:45" s="15" customFormat="1" ht="15" customHeight="1" x14ac:dyDescent="0.25">
      <c r="B381" s="19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</row>
    <row r="382" spans="2:45" s="15" customFormat="1" ht="15" customHeight="1" x14ac:dyDescent="0.25">
      <c r="B382" s="19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</row>
    <row r="383" spans="2:45" s="15" customFormat="1" ht="15" customHeight="1" x14ac:dyDescent="0.25">
      <c r="B383" s="19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</row>
    <row r="384" spans="2:45" s="15" customFormat="1" ht="15" customHeight="1" x14ac:dyDescent="0.25">
      <c r="B384" s="19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</row>
    <row r="385" spans="2:45" s="15" customFormat="1" ht="15" customHeight="1" x14ac:dyDescent="0.25">
      <c r="B385" s="19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</row>
    <row r="386" spans="2:45" s="15" customFormat="1" ht="15" customHeight="1" x14ac:dyDescent="0.25">
      <c r="B386" s="19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</row>
    <row r="387" spans="2:45" s="15" customFormat="1" ht="15" customHeight="1" x14ac:dyDescent="0.25">
      <c r="B387" s="19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</row>
    <row r="388" spans="2:45" s="15" customFormat="1" ht="15" customHeight="1" x14ac:dyDescent="0.25">
      <c r="B388" s="19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</row>
    <row r="389" spans="2:45" s="15" customFormat="1" ht="15" customHeight="1" x14ac:dyDescent="0.25">
      <c r="B389" s="19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</row>
    <row r="390" spans="2:45" s="15" customFormat="1" ht="15" customHeight="1" x14ac:dyDescent="0.25">
      <c r="B390" s="19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</row>
    <row r="391" spans="2:45" s="15" customFormat="1" ht="15" customHeight="1" x14ac:dyDescent="0.25">
      <c r="B391" s="19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</row>
    <row r="392" spans="2:45" s="15" customFormat="1" ht="15" customHeight="1" x14ac:dyDescent="0.25">
      <c r="B392" s="19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</row>
    <row r="393" spans="2:45" s="15" customFormat="1" ht="15" customHeight="1" x14ac:dyDescent="0.25">
      <c r="B393" s="19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</row>
    <row r="394" spans="2:45" s="15" customFormat="1" ht="15" customHeight="1" x14ac:dyDescent="0.25">
      <c r="B394" s="19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</row>
    <row r="395" spans="2:45" s="15" customFormat="1" ht="15" customHeight="1" x14ac:dyDescent="0.25">
      <c r="B395" s="19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</row>
    <row r="396" spans="2:45" s="15" customFormat="1" ht="15" customHeight="1" x14ac:dyDescent="0.25">
      <c r="B396" s="1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</row>
    <row r="397" spans="2:45" s="15" customFormat="1" ht="15" customHeight="1" x14ac:dyDescent="0.25">
      <c r="B397" s="19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</row>
    <row r="398" spans="2:45" s="15" customFormat="1" ht="15" customHeight="1" x14ac:dyDescent="0.25">
      <c r="B398" s="1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</row>
    <row r="399" spans="2:45" s="15" customFormat="1" ht="15" customHeight="1" x14ac:dyDescent="0.25">
      <c r="B399" s="19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</row>
    <row r="400" spans="2:45" s="15" customFormat="1" ht="15" customHeight="1" x14ac:dyDescent="0.25">
      <c r="B400" s="19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</row>
    <row r="401" spans="2:45" s="15" customFormat="1" ht="15" customHeight="1" x14ac:dyDescent="0.25">
      <c r="B401" s="19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</row>
    <row r="402" spans="2:45" s="15" customFormat="1" ht="15" customHeight="1" x14ac:dyDescent="0.25">
      <c r="B402" s="19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</row>
    <row r="403" spans="2:45" s="15" customFormat="1" ht="15" customHeight="1" x14ac:dyDescent="0.25">
      <c r="B403" s="19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</row>
    <row r="404" spans="2:45" s="15" customFormat="1" ht="15" customHeight="1" x14ac:dyDescent="0.25">
      <c r="B404" s="19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</row>
    <row r="405" spans="2:45" s="15" customFormat="1" ht="15" customHeight="1" x14ac:dyDescent="0.25">
      <c r="B405" s="19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</row>
    <row r="406" spans="2:45" s="15" customFormat="1" ht="15" customHeight="1" x14ac:dyDescent="0.25">
      <c r="B406" s="19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</row>
    <row r="407" spans="2:45" s="15" customFormat="1" ht="15" customHeight="1" x14ac:dyDescent="0.25">
      <c r="B407" s="19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</row>
    <row r="408" spans="2:45" s="15" customFormat="1" ht="15" customHeight="1" x14ac:dyDescent="0.25">
      <c r="B408" s="19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</row>
    <row r="409" spans="2:45" s="15" customFormat="1" ht="15" customHeight="1" x14ac:dyDescent="0.25">
      <c r="B409" s="19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</row>
    <row r="410" spans="2:45" s="15" customFormat="1" ht="15" customHeight="1" x14ac:dyDescent="0.25">
      <c r="B410" s="19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</row>
    <row r="411" spans="2:45" s="15" customFormat="1" ht="15" customHeight="1" x14ac:dyDescent="0.25">
      <c r="B411" s="19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</row>
    <row r="412" spans="2:45" s="15" customFormat="1" ht="15" customHeight="1" x14ac:dyDescent="0.25">
      <c r="B412" s="19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</row>
    <row r="413" spans="2:45" s="15" customFormat="1" ht="15" customHeight="1" x14ac:dyDescent="0.25">
      <c r="B413" s="19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</row>
    <row r="414" spans="2:45" s="15" customFormat="1" ht="15" customHeight="1" x14ac:dyDescent="0.25">
      <c r="B414" s="1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</row>
    <row r="415" spans="2:45" s="15" customFormat="1" ht="15" customHeight="1" x14ac:dyDescent="0.25">
      <c r="B415" s="19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</row>
    <row r="416" spans="2:45" s="15" customFormat="1" ht="15" customHeight="1" x14ac:dyDescent="0.25">
      <c r="B416" s="19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</row>
    <row r="417" ht="15" customHeight="1" x14ac:dyDescent="0.25"/>
    <row r="418" ht="15" customHeight="1" x14ac:dyDescent="0.25"/>
    <row r="419" ht="15" customHeight="1" x14ac:dyDescent="0.25"/>
  </sheetData>
  <mergeCells count="22">
    <mergeCell ref="B56:B57"/>
    <mergeCell ref="C56:C57"/>
    <mergeCell ref="D56:D57"/>
    <mergeCell ref="E56:E57"/>
    <mergeCell ref="F56:AD56"/>
    <mergeCell ref="F42:AD42"/>
    <mergeCell ref="E42:E43"/>
    <mergeCell ref="B42:B43"/>
    <mergeCell ref="E24:E25"/>
    <mergeCell ref="F24:AD24"/>
    <mergeCell ref="D24:D25"/>
    <mergeCell ref="D42:D43"/>
    <mergeCell ref="C42:C43"/>
    <mergeCell ref="B2:H2"/>
    <mergeCell ref="B3:G3"/>
    <mergeCell ref="C24:C25"/>
    <mergeCell ref="B24:B25"/>
    <mergeCell ref="B17:B18"/>
    <mergeCell ref="C17:C18"/>
    <mergeCell ref="D17:D18"/>
    <mergeCell ref="E17:E18"/>
    <mergeCell ref="F17:AD17"/>
  </mergeCells>
  <phoneticPr fontId="0" type="noConversion"/>
  <pageMargins left="0.70866141732283461" right="0.70866141732283461" top="0.74803149606299213" bottom="0.74803149606299213" header="0.31496062992125984" footer="0"/>
  <pageSetup paperSize="8" scale="48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S457"/>
  <sheetViews>
    <sheetView zoomScale="70" zoomScaleNormal="7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64" sqref="S64"/>
    </sheetView>
  </sheetViews>
  <sheetFormatPr defaultColWidth="8.7109375" defaultRowHeight="0" customHeight="1" zeroHeight="1" x14ac:dyDescent="0.25"/>
  <cols>
    <col min="1" max="1" width="1.28515625" style="149" customWidth="1"/>
    <col min="2" max="2" width="4.7109375" style="206" customWidth="1"/>
    <col min="3" max="3" width="41" style="203" customWidth="1"/>
    <col min="4" max="4" width="7.85546875" style="204" customWidth="1"/>
    <col min="5" max="5" width="31" style="203" customWidth="1"/>
    <col min="6" max="6" width="15.28515625" style="203" bestFit="1" customWidth="1"/>
    <col min="7" max="7" width="15.85546875" style="203" customWidth="1"/>
    <col min="8" max="11" width="15.28515625" style="203" bestFit="1" customWidth="1"/>
    <col min="12" max="12" width="15.85546875" style="203" customWidth="1"/>
    <col min="13" max="30" width="15.28515625" style="203" bestFit="1" customWidth="1"/>
    <col min="31" max="16384" width="8.7109375" style="9"/>
  </cols>
  <sheetData>
    <row r="1" spans="1:30" ht="7.5" customHeight="1" thickBot="1" x14ac:dyDescent="0.3">
      <c r="B1" s="150"/>
      <c r="C1" s="151"/>
      <c r="D1" s="152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</row>
    <row r="2" spans="1:30" ht="21.75" customHeight="1" thickTop="1" x14ac:dyDescent="0.25">
      <c r="B2" s="1079" t="s">
        <v>0</v>
      </c>
      <c r="C2" s="1080"/>
      <c r="D2" s="1081"/>
      <c r="E2" s="1080"/>
      <c r="F2" s="893"/>
      <c r="G2" s="893"/>
      <c r="H2" s="894"/>
      <c r="I2" s="895"/>
      <c r="J2" s="895"/>
      <c r="K2" s="895"/>
      <c r="L2" s="895"/>
      <c r="M2" s="895"/>
      <c r="N2" s="895"/>
      <c r="O2" s="895"/>
      <c r="P2" s="895"/>
      <c r="Q2" s="895"/>
      <c r="R2" s="895"/>
      <c r="S2" s="895"/>
      <c r="T2" s="895"/>
      <c r="U2" s="895"/>
      <c r="V2" s="895"/>
      <c r="W2" s="895"/>
      <c r="X2" s="895"/>
      <c r="Y2" s="895"/>
      <c r="Z2" s="895"/>
      <c r="AA2" s="895"/>
      <c r="AB2" s="895"/>
      <c r="AC2" s="895"/>
      <c r="AD2" s="896"/>
    </row>
    <row r="3" spans="1:30" ht="21.75" customHeight="1" x14ac:dyDescent="0.25">
      <c r="B3" s="967" t="s">
        <v>307</v>
      </c>
      <c r="C3" s="1082"/>
      <c r="D3" s="1083"/>
      <c r="E3" s="1082"/>
      <c r="F3" s="897"/>
      <c r="G3" s="897"/>
      <c r="H3" s="897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898"/>
    </row>
    <row r="4" spans="1:30" s="154" customFormat="1" ht="28.5" customHeight="1" x14ac:dyDescent="0.2">
      <c r="A4" s="153"/>
      <c r="B4" s="899" t="s">
        <v>438</v>
      </c>
      <c r="C4" s="900"/>
      <c r="D4" s="901"/>
      <c r="E4" s="902"/>
      <c r="F4" s="902"/>
      <c r="G4" s="902"/>
      <c r="H4" s="902"/>
      <c r="I4" s="902"/>
      <c r="J4" s="902"/>
      <c r="K4" s="902"/>
      <c r="L4" s="902"/>
      <c r="M4" s="902"/>
      <c r="N4" s="902"/>
      <c r="O4" s="902"/>
      <c r="P4" s="902"/>
      <c r="Q4" s="902"/>
      <c r="R4" s="902"/>
      <c r="S4" s="902"/>
      <c r="T4" s="902"/>
      <c r="U4" s="902"/>
      <c r="V4" s="902"/>
      <c r="W4" s="902"/>
      <c r="X4" s="902"/>
      <c r="Y4" s="902"/>
      <c r="Z4" s="902"/>
      <c r="AA4" s="902"/>
      <c r="AB4" s="902"/>
      <c r="AC4" s="902"/>
      <c r="AD4" s="903"/>
    </row>
    <row r="5" spans="1:30" s="154" customFormat="1" ht="18.75" customHeight="1" x14ac:dyDescent="0.2">
      <c r="A5" s="153"/>
      <c r="B5" s="904"/>
      <c r="C5" s="905"/>
      <c r="D5" s="906"/>
      <c r="E5" s="907"/>
      <c r="F5" s="907"/>
      <c r="G5" s="907"/>
      <c r="H5" s="907"/>
      <c r="I5" s="907"/>
      <c r="J5" s="907"/>
      <c r="K5" s="907"/>
      <c r="L5" s="907"/>
      <c r="M5" s="905"/>
      <c r="N5" s="905"/>
      <c r="O5" s="905"/>
      <c r="P5" s="905"/>
      <c r="Q5" s="905"/>
      <c r="R5" s="905"/>
      <c r="S5" s="905"/>
      <c r="T5" s="905"/>
      <c r="U5" s="905"/>
      <c r="V5" s="905"/>
      <c r="W5" s="905"/>
      <c r="X5" s="905"/>
      <c r="Y5" s="905"/>
      <c r="Z5" s="905"/>
      <c r="AA5" s="905"/>
      <c r="AB5" s="905"/>
      <c r="AC5" s="905"/>
      <c r="AD5" s="908"/>
    </row>
    <row r="6" spans="1:30" s="160" customFormat="1" ht="23.25" customHeight="1" x14ac:dyDescent="0.25">
      <c r="A6" s="155"/>
      <c r="B6" s="909" t="s">
        <v>103</v>
      </c>
      <c r="C6" s="156" t="s">
        <v>76</v>
      </c>
      <c r="D6" s="157" t="s">
        <v>97</v>
      </c>
      <c r="E6" s="158" t="s">
        <v>73</v>
      </c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910"/>
    </row>
    <row r="7" spans="1:30" s="160" customFormat="1" ht="69.75" customHeight="1" x14ac:dyDescent="0.25">
      <c r="A7" s="155"/>
      <c r="B7" s="911" t="s">
        <v>80</v>
      </c>
      <c r="C7" s="140" t="s">
        <v>582</v>
      </c>
      <c r="D7" s="162" t="s">
        <v>73</v>
      </c>
      <c r="E7" s="401">
        <f>E27+E29+E31</f>
        <v>0</v>
      </c>
      <c r="F7" s="163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912"/>
    </row>
    <row r="8" spans="1:30" s="160" customFormat="1" ht="67.5" customHeight="1" x14ac:dyDescent="0.25">
      <c r="A8" s="155"/>
      <c r="B8" s="911" t="s">
        <v>86</v>
      </c>
      <c r="C8" s="140" t="s">
        <v>584</v>
      </c>
      <c r="D8" s="162" t="s">
        <v>73</v>
      </c>
      <c r="E8" s="401">
        <f>E40+E42+E44</f>
        <v>0</v>
      </c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912"/>
    </row>
    <row r="9" spans="1:30" s="160" customFormat="1" ht="57.75" customHeight="1" x14ac:dyDescent="0.25">
      <c r="A9" s="155"/>
      <c r="B9" s="911" t="s">
        <v>99</v>
      </c>
      <c r="C9" s="140" t="s">
        <v>583</v>
      </c>
      <c r="D9" s="162" t="s">
        <v>73</v>
      </c>
      <c r="E9" s="401">
        <f>E33</f>
        <v>0</v>
      </c>
      <c r="F9" s="165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913"/>
    </row>
    <row r="10" spans="1:30" s="160" customFormat="1" ht="23.25" customHeight="1" x14ac:dyDescent="0.25">
      <c r="A10" s="155"/>
      <c r="B10" s="911" t="s">
        <v>91</v>
      </c>
      <c r="C10" s="161" t="s">
        <v>77</v>
      </c>
      <c r="D10" s="162" t="s">
        <v>73</v>
      </c>
      <c r="E10" s="401">
        <f>E7+E8+E9</f>
        <v>0</v>
      </c>
      <c r="F10" s="165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913"/>
    </row>
    <row r="11" spans="1:30" s="160" customFormat="1" ht="62.25" customHeight="1" thickBot="1" x14ac:dyDescent="0.3">
      <c r="A11" s="155"/>
      <c r="B11" s="914" t="s">
        <v>104</v>
      </c>
      <c r="C11" s="167" t="s">
        <v>126</v>
      </c>
      <c r="D11" s="168" t="s">
        <v>73</v>
      </c>
      <c r="E11" s="396">
        <f>E53</f>
        <v>0</v>
      </c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912"/>
    </row>
    <row r="12" spans="1:30" s="160" customFormat="1" ht="95.25" customHeight="1" thickBot="1" x14ac:dyDescent="0.3">
      <c r="A12" s="155"/>
      <c r="B12" s="915" t="s">
        <v>105</v>
      </c>
      <c r="C12" s="169" t="s">
        <v>439</v>
      </c>
      <c r="D12" s="170" t="s">
        <v>73</v>
      </c>
      <c r="E12" s="171">
        <f>SUM(E7:E9)-E11</f>
        <v>0</v>
      </c>
      <c r="F12" s="916" t="s">
        <v>446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912"/>
    </row>
    <row r="13" spans="1:30" s="160" customFormat="1" ht="23.25" customHeight="1" x14ac:dyDescent="0.25">
      <c r="A13" s="155"/>
      <c r="B13" s="917"/>
      <c r="C13" s="172"/>
      <c r="D13" s="173"/>
      <c r="E13" s="17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912"/>
    </row>
    <row r="14" spans="1:30" s="160" customFormat="1" ht="18" customHeight="1" x14ac:dyDescent="0.25">
      <c r="A14" s="155"/>
      <c r="B14" s="1070" t="s">
        <v>80</v>
      </c>
      <c r="C14" s="1084" t="s">
        <v>585</v>
      </c>
      <c r="D14" s="1074" t="s">
        <v>97</v>
      </c>
      <c r="E14" s="1076" t="s">
        <v>96</v>
      </c>
      <c r="F14" s="1065" t="s">
        <v>182</v>
      </c>
      <c r="G14" s="1066"/>
      <c r="H14" s="1066"/>
      <c r="I14" s="1066"/>
      <c r="J14" s="1066"/>
      <c r="K14" s="1066"/>
      <c r="L14" s="1066"/>
      <c r="M14" s="1066"/>
      <c r="N14" s="1066"/>
      <c r="O14" s="1066"/>
      <c r="P14" s="1066"/>
      <c r="Q14" s="1066"/>
      <c r="R14" s="1066"/>
      <c r="S14" s="1066"/>
      <c r="T14" s="1066"/>
      <c r="U14" s="1066"/>
      <c r="V14" s="1066"/>
      <c r="W14" s="1066"/>
      <c r="X14" s="1066"/>
      <c r="Y14" s="1066"/>
      <c r="Z14" s="1066"/>
      <c r="AA14" s="1066"/>
      <c r="AB14" s="1066"/>
      <c r="AC14" s="1066"/>
      <c r="AD14" s="1067"/>
    </row>
    <row r="15" spans="1:30" s="160" customFormat="1" ht="15" x14ac:dyDescent="0.25">
      <c r="A15" s="155"/>
      <c r="B15" s="1071"/>
      <c r="C15" s="1077"/>
      <c r="D15" s="1075"/>
      <c r="E15" s="1077"/>
      <c r="F15" s="176">
        <v>1</v>
      </c>
      <c r="G15" s="176">
        <v>2</v>
      </c>
      <c r="H15" s="176">
        <v>3</v>
      </c>
      <c r="I15" s="176">
        <v>4</v>
      </c>
      <c r="J15" s="176">
        <v>5</v>
      </c>
      <c r="K15" s="176">
        <v>6</v>
      </c>
      <c r="L15" s="176">
        <v>7</v>
      </c>
      <c r="M15" s="176">
        <v>8</v>
      </c>
      <c r="N15" s="176">
        <v>9</v>
      </c>
      <c r="O15" s="176">
        <v>10</v>
      </c>
      <c r="P15" s="176">
        <v>11</v>
      </c>
      <c r="Q15" s="176">
        <v>12</v>
      </c>
      <c r="R15" s="176">
        <v>13</v>
      </c>
      <c r="S15" s="176">
        <v>14</v>
      </c>
      <c r="T15" s="176">
        <v>15</v>
      </c>
      <c r="U15" s="176">
        <v>16</v>
      </c>
      <c r="V15" s="176">
        <v>17</v>
      </c>
      <c r="W15" s="176">
        <v>18</v>
      </c>
      <c r="X15" s="176">
        <v>19</v>
      </c>
      <c r="Y15" s="176">
        <v>20</v>
      </c>
      <c r="Z15" s="176">
        <v>21</v>
      </c>
      <c r="AA15" s="176">
        <v>22</v>
      </c>
      <c r="AB15" s="176">
        <v>23</v>
      </c>
      <c r="AC15" s="176">
        <v>24</v>
      </c>
      <c r="AD15" s="918">
        <v>25</v>
      </c>
    </row>
    <row r="16" spans="1:30" s="160" customFormat="1" ht="15" x14ac:dyDescent="0.25">
      <c r="A16" s="155"/>
      <c r="B16" s="868"/>
      <c r="C16" s="390" t="s">
        <v>308</v>
      </c>
      <c r="D16" s="388"/>
      <c r="E16" s="388"/>
      <c r="F16" s="389">
        <f>ZAŁ18!F19</f>
        <v>44012</v>
      </c>
      <c r="G16" s="389">
        <f>ZAŁ18!G19</f>
        <v>44377</v>
      </c>
      <c r="H16" s="389">
        <f>ZAŁ18!H19</f>
        <v>44742</v>
      </c>
      <c r="I16" s="389">
        <f>ZAŁ18!I19</f>
        <v>45107</v>
      </c>
      <c r="J16" s="389">
        <f>ZAŁ18!J19</f>
        <v>45473</v>
      </c>
      <c r="K16" s="389">
        <f>ZAŁ18!K19</f>
        <v>45838</v>
      </c>
      <c r="L16" s="389">
        <f>ZAŁ18!L19</f>
        <v>46203</v>
      </c>
      <c r="M16" s="389">
        <f>ZAŁ18!M19</f>
        <v>46568</v>
      </c>
      <c r="N16" s="389">
        <f>ZAŁ18!N19</f>
        <v>46934</v>
      </c>
      <c r="O16" s="389">
        <f>ZAŁ18!O19</f>
        <v>47299</v>
      </c>
      <c r="P16" s="389">
        <f>ZAŁ18!P19</f>
        <v>47664</v>
      </c>
      <c r="Q16" s="389">
        <f>ZAŁ18!Q19</f>
        <v>48029</v>
      </c>
      <c r="R16" s="389">
        <f>ZAŁ18!R19</f>
        <v>48395</v>
      </c>
      <c r="S16" s="389">
        <f>ZAŁ18!S19</f>
        <v>48760</v>
      </c>
      <c r="T16" s="389">
        <f>ZAŁ18!T19</f>
        <v>49125</v>
      </c>
      <c r="U16" s="389">
        <f>ZAŁ18!U19</f>
        <v>49490</v>
      </c>
      <c r="V16" s="389">
        <f>ZAŁ18!V19</f>
        <v>49856</v>
      </c>
      <c r="W16" s="389">
        <f>ZAŁ18!W19</f>
        <v>50221</v>
      </c>
      <c r="X16" s="389">
        <f>ZAŁ18!X19</f>
        <v>50586</v>
      </c>
      <c r="Y16" s="389">
        <f>ZAŁ18!Y19</f>
        <v>50951</v>
      </c>
      <c r="Z16" s="389">
        <f>ZAŁ18!Z19</f>
        <v>51317</v>
      </c>
      <c r="AA16" s="389">
        <f>ZAŁ18!AA19</f>
        <v>51682</v>
      </c>
      <c r="AB16" s="389">
        <f>ZAŁ18!AB19</f>
        <v>52047</v>
      </c>
      <c r="AC16" s="389">
        <f>ZAŁ18!AC19</f>
        <v>52412</v>
      </c>
      <c r="AD16" s="869">
        <f>ZAŁ18!AD19</f>
        <v>52778</v>
      </c>
    </row>
    <row r="17" spans="1:30" s="182" customFormat="1" ht="32.25" customHeight="1" x14ac:dyDescent="0.25">
      <c r="A17" s="177"/>
      <c r="B17" s="919" t="s">
        <v>81</v>
      </c>
      <c r="C17" s="178" t="s">
        <v>110</v>
      </c>
      <c r="D17" s="179" t="s">
        <v>79</v>
      </c>
      <c r="E17" s="180"/>
      <c r="F17" s="181">
        <v>7.9600000000000004E-2</v>
      </c>
      <c r="G17" s="181">
        <f>F17</f>
        <v>7.9600000000000004E-2</v>
      </c>
      <c r="H17" s="181">
        <f t="shared" ref="H17:W17" si="0">G17</f>
        <v>7.9600000000000004E-2</v>
      </c>
      <c r="I17" s="181">
        <f t="shared" si="0"/>
        <v>7.9600000000000004E-2</v>
      </c>
      <c r="J17" s="181">
        <f t="shared" si="0"/>
        <v>7.9600000000000004E-2</v>
      </c>
      <c r="K17" s="181">
        <f t="shared" si="0"/>
        <v>7.9600000000000004E-2</v>
      </c>
      <c r="L17" s="181">
        <f t="shared" si="0"/>
        <v>7.9600000000000004E-2</v>
      </c>
      <c r="M17" s="181">
        <f t="shared" si="0"/>
        <v>7.9600000000000004E-2</v>
      </c>
      <c r="N17" s="181">
        <f t="shared" si="0"/>
        <v>7.9600000000000004E-2</v>
      </c>
      <c r="O17" s="181">
        <f t="shared" si="0"/>
        <v>7.9600000000000004E-2</v>
      </c>
      <c r="P17" s="181">
        <f t="shared" si="0"/>
        <v>7.9600000000000004E-2</v>
      </c>
      <c r="Q17" s="181">
        <f t="shared" si="0"/>
        <v>7.9600000000000004E-2</v>
      </c>
      <c r="R17" s="181">
        <f t="shared" si="0"/>
        <v>7.9600000000000004E-2</v>
      </c>
      <c r="S17" s="181">
        <f t="shared" si="0"/>
        <v>7.9600000000000004E-2</v>
      </c>
      <c r="T17" s="181">
        <f t="shared" si="0"/>
        <v>7.9600000000000004E-2</v>
      </c>
      <c r="U17" s="181">
        <f t="shared" si="0"/>
        <v>7.9600000000000004E-2</v>
      </c>
      <c r="V17" s="181">
        <f t="shared" si="0"/>
        <v>7.9600000000000004E-2</v>
      </c>
      <c r="W17" s="181">
        <f t="shared" si="0"/>
        <v>7.9600000000000004E-2</v>
      </c>
      <c r="X17" s="181">
        <f t="shared" ref="X17:AD17" si="1">W17</f>
        <v>7.9600000000000004E-2</v>
      </c>
      <c r="Y17" s="181">
        <f t="shared" si="1"/>
        <v>7.9600000000000004E-2</v>
      </c>
      <c r="Z17" s="181">
        <f t="shared" si="1"/>
        <v>7.9600000000000004E-2</v>
      </c>
      <c r="AA17" s="181">
        <f t="shared" si="1"/>
        <v>7.9600000000000004E-2</v>
      </c>
      <c r="AB17" s="181">
        <f t="shared" si="1"/>
        <v>7.9600000000000004E-2</v>
      </c>
      <c r="AC17" s="181">
        <f t="shared" si="1"/>
        <v>7.9600000000000004E-2</v>
      </c>
      <c r="AD17" s="920">
        <f t="shared" si="1"/>
        <v>7.9600000000000004E-2</v>
      </c>
    </row>
    <row r="18" spans="1:30" s="182" customFormat="1" ht="27" customHeight="1" x14ac:dyDescent="0.25">
      <c r="A18" s="177"/>
      <c r="B18" s="919" t="s">
        <v>83</v>
      </c>
      <c r="C18" s="178" t="s">
        <v>111</v>
      </c>
      <c r="D18" s="179" t="s">
        <v>79</v>
      </c>
      <c r="E18" s="180"/>
      <c r="F18" s="181">
        <f>ZAŁ18!F21</f>
        <v>0.02</v>
      </c>
      <c r="G18" s="181">
        <f>ZAŁ18!G21</f>
        <v>0.02</v>
      </c>
      <c r="H18" s="181">
        <f>ZAŁ18!H21</f>
        <v>0.02</v>
      </c>
      <c r="I18" s="181">
        <f>ZAŁ18!I21</f>
        <v>0.02</v>
      </c>
      <c r="J18" s="181">
        <f>ZAŁ18!J21</f>
        <v>0.02</v>
      </c>
      <c r="K18" s="181">
        <f>ZAŁ18!K21</f>
        <v>0.02</v>
      </c>
      <c r="L18" s="181">
        <f>ZAŁ18!L21</f>
        <v>0.02</v>
      </c>
      <c r="M18" s="181">
        <f>ZAŁ18!M21</f>
        <v>0.02</v>
      </c>
      <c r="N18" s="181">
        <f>ZAŁ18!N21</f>
        <v>0.02</v>
      </c>
      <c r="O18" s="181">
        <f>ZAŁ18!O21</f>
        <v>0.02</v>
      </c>
      <c r="P18" s="181">
        <f>ZAŁ18!P21</f>
        <v>0.02</v>
      </c>
      <c r="Q18" s="181">
        <f>ZAŁ18!Q21</f>
        <v>0.02</v>
      </c>
      <c r="R18" s="181">
        <f>ZAŁ18!R21</f>
        <v>0.02</v>
      </c>
      <c r="S18" s="181">
        <f>ZAŁ18!S21</f>
        <v>0.02</v>
      </c>
      <c r="T18" s="181">
        <f>ZAŁ18!T21</f>
        <v>0.02</v>
      </c>
      <c r="U18" s="181">
        <f>ZAŁ18!U21</f>
        <v>0.02</v>
      </c>
      <c r="V18" s="181">
        <f>ZAŁ18!V21</f>
        <v>0.02</v>
      </c>
      <c r="W18" s="181">
        <f>ZAŁ18!W21</f>
        <v>0.02</v>
      </c>
      <c r="X18" s="181">
        <f>ZAŁ18!X21</f>
        <v>0.02</v>
      </c>
      <c r="Y18" s="181">
        <f>ZAŁ18!Y21</f>
        <v>0.02</v>
      </c>
      <c r="Z18" s="181">
        <f>ZAŁ18!Z21</f>
        <v>0.02</v>
      </c>
      <c r="AA18" s="181">
        <f>ZAŁ18!AA21</f>
        <v>0.02</v>
      </c>
      <c r="AB18" s="181">
        <f>ZAŁ18!AB21</f>
        <v>0.02</v>
      </c>
      <c r="AC18" s="181">
        <f>ZAŁ18!AC21</f>
        <v>0.02</v>
      </c>
      <c r="AD18" s="920">
        <f>ZAŁ18!AD21</f>
        <v>0.02</v>
      </c>
    </row>
    <row r="19" spans="1:30" s="184" customFormat="1" ht="27" customHeight="1" x14ac:dyDescent="0.25">
      <c r="A19" s="177"/>
      <c r="B19" s="919" t="s">
        <v>84</v>
      </c>
      <c r="C19" s="178" t="s">
        <v>112</v>
      </c>
      <c r="D19" s="179"/>
      <c r="E19" s="180"/>
      <c r="F19" s="183">
        <f>ZAŁ18!F22</f>
        <v>1.0301215889438156</v>
      </c>
      <c r="G19" s="183">
        <f>ZAŁ18!G22</f>
        <v>1.050724020722692</v>
      </c>
      <c r="H19" s="183">
        <f>ZAŁ18!H22</f>
        <v>1.0717385011371459</v>
      </c>
      <c r="I19" s="183">
        <f>ZAŁ18!I22</f>
        <v>1.0931732711598887</v>
      </c>
      <c r="J19" s="183">
        <f>ZAŁ18!J22</f>
        <v>1.1150367365830864</v>
      </c>
      <c r="K19" s="183">
        <f>ZAŁ18!K22</f>
        <v>1.1373374713147482</v>
      </c>
      <c r="L19" s="183">
        <f>ZAŁ18!L22</f>
        <v>1.1600842207410431</v>
      </c>
      <c r="M19" s="183">
        <f>ZAŁ18!M22</f>
        <v>1.183285905155864</v>
      </c>
      <c r="N19" s="183">
        <f>ZAŁ18!N22</f>
        <v>1.2069516232589812</v>
      </c>
      <c r="O19" s="183">
        <f>ZAŁ18!O22</f>
        <v>1.2310906557241608</v>
      </c>
      <c r="P19" s="183">
        <f>ZAŁ18!P22</f>
        <v>1.2557124688386441</v>
      </c>
      <c r="Q19" s="183">
        <f>ZAŁ18!Q22</f>
        <v>1.2808267182154169</v>
      </c>
      <c r="R19" s="183">
        <f>ZAŁ18!R22</f>
        <v>1.3064432525797254</v>
      </c>
      <c r="S19" s="183">
        <f>ZAŁ18!S22</f>
        <v>1.3325721176313199</v>
      </c>
      <c r="T19" s="183">
        <f>ZAŁ18!T22</f>
        <v>1.3592235599839464</v>
      </c>
      <c r="U19" s="183">
        <f>ZAŁ18!U22</f>
        <v>1.3864080311836253</v>
      </c>
      <c r="V19" s="183">
        <f>ZAŁ18!V22</f>
        <v>1.4141361918072979</v>
      </c>
      <c r="W19" s="183">
        <f>ZAŁ18!W22</f>
        <v>1.4424189156434439</v>
      </c>
      <c r="X19" s="183">
        <f>ZAŁ18!X22</f>
        <v>1.4712672939563127</v>
      </c>
      <c r="Y19" s="183">
        <f>ZAŁ18!Y22</f>
        <v>1.500692639835439</v>
      </c>
      <c r="Z19" s="183">
        <f>ZAŁ18!Z22</f>
        <v>1.5307064926321479</v>
      </c>
      <c r="AA19" s="183">
        <f>ZAŁ18!AA22</f>
        <v>1.5613206224847909</v>
      </c>
      <c r="AB19" s="183">
        <f>ZAŁ18!AB22</f>
        <v>1.5925470349344868</v>
      </c>
      <c r="AC19" s="183">
        <f>ZAŁ18!AC22</f>
        <v>1.6243979756331766</v>
      </c>
      <c r="AD19" s="921">
        <f>ZAŁ18!AD22</f>
        <v>1.65688593514584</v>
      </c>
    </row>
    <row r="20" spans="1:30" s="184" customFormat="1" ht="27" customHeight="1" x14ac:dyDescent="0.25">
      <c r="A20" s="177"/>
      <c r="B20" s="919" t="s">
        <v>84</v>
      </c>
      <c r="C20" s="178" t="s">
        <v>113</v>
      </c>
      <c r="D20" s="179"/>
      <c r="E20" s="180"/>
      <c r="F20" s="185">
        <f>1/(1+$F$17)^F$15</f>
        <v>0.92626898851426442</v>
      </c>
      <c r="G20" s="185">
        <f>F20/(1+G17)</f>
        <v>0.85797423908323855</v>
      </c>
      <c r="H20" s="185">
        <f t="shared" ref="H20:AD20" si="2">G20/(1+H17)</f>
        <v>0.79471493060692711</v>
      </c>
      <c r="I20" s="185">
        <f t="shared" si="2"/>
        <v>0.7361197949304622</v>
      </c>
      <c r="J20" s="185">
        <f t="shared" si="2"/>
        <v>0.68184493787556699</v>
      </c>
      <c r="K20" s="185">
        <f t="shared" si="2"/>
        <v>0.63157182092957287</v>
      </c>
      <c r="L20" s="185">
        <f t="shared" si="2"/>
        <v>0.58500539174654764</v>
      </c>
      <c r="M20" s="185">
        <f t="shared" si="2"/>
        <v>0.54187235248846566</v>
      </c>
      <c r="N20" s="185">
        <f t="shared" si="2"/>
        <v>0.50191955584333603</v>
      </c>
      <c r="O20" s="185">
        <f t="shared" si="2"/>
        <v>0.46491251930653571</v>
      </c>
      <c r="P20" s="185">
        <f t="shared" si="2"/>
        <v>0.43063404900568325</v>
      </c>
      <c r="Q20" s="185">
        <f t="shared" si="2"/>
        <v>0.39888296499229642</v>
      </c>
      <c r="R20" s="185">
        <f t="shared" si="2"/>
        <v>0.36947292051898517</v>
      </c>
      <c r="S20" s="185">
        <f t="shared" si="2"/>
        <v>0.34223130837253163</v>
      </c>
      <c r="T20" s="185">
        <f t="shared" si="2"/>
        <v>0.31699824784413821</v>
      </c>
      <c r="U20" s="185">
        <f t="shared" si="2"/>
        <v>0.293625646391384</v>
      </c>
      <c r="V20" s="185">
        <f t="shared" si="2"/>
        <v>0.27197633048479436</v>
      </c>
      <c r="W20" s="185">
        <f t="shared" si="2"/>
        <v>0.25192324053797177</v>
      </c>
      <c r="X20" s="185">
        <f t="shared" si="2"/>
        <v>0.23334868519634286</v>
      </c>
      <c r="Y20" s="185">
        <f t="shared" si="2"/>
        <v>0.21614365060795002</v>
      </c>
      <c r="Z20" s="185">
        <f t="shared" si="2"/>
        <v>0.20020716062240643</v>
      </c>
      <c r="AA20" s="185">
        <f t="shared" si="2"/>
        <v>0.18544568416302928</v>
      </c>
      <c r="AB20" s="185">
        <f t="shared" si="2"/>
        <v>0.17177258629402489</v>
      </c>
      <c r="AC20" s="185">
        <f t="shared" si="2"/>
        <v>0.15910761976104565</v>
      </c>
      <c r="AD20" s="922">
        <f t="shared" si="2"/>
        <v>0.14737645402097593</v>
      </c>
    </row>
    <row r="21" spans="1:30" s="184" customFormat="1" ht="17.100000000000001" customHeight="1" x14ac:dyDescent="0.25">
      <c r="A21" s="177"/>
      <c r="B21" s="923"/>
      <c r="C21" s="186"/>
      <c r="D21" s="187"/>
      <c r="E21" s="175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913"/>
    </row>
    <row r="22" spans="1:30" s="32" customFormat="1" ht="21.75" customHeight="1" x14ac:dyDescent="0.25">
      <c r="A22" s="155"/>
      <c r="B22" s="924"/>
      <c r="C22" s="925"/>
      <c r="D22" s="926"/>
      <c r="E22" s="925"/>
      <c r="F22" s="925"/>
      <c r="G22" s="925"/>
      <c r="H22" s="925"/>
      <c r="I22" s="925"/>
      <c r="J22" s="925"/>
      <c r="K22" s="925"/>
      <c r="L22" s="925"/>
      <c r="M22" s="925"/>
      <c r="N22" s="925"/>
      <c r="O22" s="925"/>
      <c r="P22" s="925"/>
      <c r="Q22" s="925"/>
      <c r="R22" s="925"/>
      <c r="S22" s="925"/>
      <c r="T22" s="925"/>
      <c r="U22" s="925"/>
      <c r="V22" s="925"/>
      <c r="W22" s="925"/>
      <c r="X22" s="925"/>
      <c r="Y22" s="925"/>
      <c r="Z22" s="925"/>
      <c r="AA22" s="925"/>
      <c r="AB22" s="925"/>
      <c r="AC22" s="925"/>
      <c r="AD22" s="927"/>
    </row>
    <row r="23" spans="1:30" s="32" customFormat="1" ht="21.75" customHeight="1" x14ac:dyDescent="0.25">
      <c r="A23" s="155"/>
      <c r="B23" s="1070" t="s">
        <v>86</v>
      </c>
      <c r="C23" s="1076" t="s">
        <v>98</v>
      </c>
      <c r="D23" s="1074" t="s">
        <v>97</v>
      </c>
      <c r="E23" s="1076" t="s">
        <v>96</v>
      </c>
      <c r="F23" s="1065" t="s">
        <v>182</v>
      </c>
      <c r="G23" s="1066"/>
      <c r="H23" s="1066"/>
      <c r="I23" s="1066"/>
      <c r="J23" s="1066"/>
      <c r="K23" s="1066"/>
      <c r="L23" s="1066"/>
      <c r="M23" s="1066"/>
      <c r="N23" s="1066"/>
      <c r="O23" s="1066"/>
      <c r="P23" s="1066"/>
      <c r="Q23" s="1066"/>
      <c r="R23" s="1066"/>
      <c r="S23" s="1066"/>
      <c r="T23" s="1066"/>
      <c r="U23" s="1066"/>
      <c r="V23" s="1066"/>
      <c r="W23" s="1066"/>
      <c r="X23" s="1066"/>
      <c r="Y23" s="1066"/>
      <c r="Z23" s="1066"/>
      <c r="AA23" s="1066"/>
      <c r="AB23" s="1066"/>
      <c r="AC23" s="1066"/>
      <c r="AD23" s="1067"/>
    </row>
    <row r="24" spans="1:30" s="32" customFormat="1" ht="15" x14ac:dyDescent="0.25">
      <c r="A24" s="155"/>
      <c r="B24" s="1071"/>
      <c r="C24" s="1077"/>
      <c r="D24" s="1075"/>
      <c r="E24" s="1077"/>
      <c r="F24" s="176">
        <v>1</v>
      </c>
      <c r="G24" s="176">
        <v>2</v>
      </c>
      <c r="H24" s="176">
        <v>3</v>
      </c>
      <c r="I24" s="176">
        <v>4</v>
      </c>
      <c r="J24" s="176">
        <v>5</v>
      </c>
      <c r="K24" s="176">
        <v>6</v>
      </c>
      <c r="L24" s="176">
        <v>7</v>
      </c>
      <c r="M24" s="176">
        <v>8</v>
      </c>
      <c r="N24" s="176">
        <v>9</v>
      </c>
      <c r="O24" s="176">
        <v>10</v>
      </c>
      <c r="P24" s="176">
        <v>11</v>
      </c>
      <c r="Q24" s="176">
        <v>12</v>
      </c>
      <c r="R24" s="176">
        <v>13</v>
      </c>
      <c r="S24" s="176">
        <v>14</v>
      </c>
      <c r="T24" s="176">
        <v>15</v>
      </c>
      <c r="U24" s="176">
        <v>16</v>
      </c>
      <c r="V24" s="176">
        <v>17</v>
      </c>
      <c r="W24" s="176">
        <v>18</v>
      </c>
      <c r="X24" s="176">
        <v>19</v>
      </c>
      <c r="Y24" s="176">
        <v>20</v>
      </c>
      <c r="Z24" s="176">
        <v>21</v>
      </c>
      <c r="AA24" s="176">
        <v>22</v>
      </c>
      <c r="AB24" s="176">
        <v>23</v>
      </c>
      <c r="AC24" s="176">
        <v>24</v>
      </c>
      <c r="AD24" s="918">
        <v>25</v>
      </c>
    </row>
    <row r="25" spans="1:30" s="32" customFormat="1" ht="15" x14ac:dyDescent="0.25">
      <c r="A25" s="155"/>
      <c r="B25" s="868"/>
      <c r="C25" s="390" t="s">
        <v>308</v>
      </c>
      <c r="D25" s="388"/>
      <c r="E25" s="388"/>
      <c r="F25" s="389">
        <f>ZAŁ18!F19</f>
        <v>44012</v>
      </c>
      <c r="G25" s="389">
        <f>ZAŁ18!G19</f>
        <v>44377</v>
      </c>
      <c r="H25" s="389">
        <f>ZAŁ18!H19</f>
        <v>44742</v>
      </c>
      <c r="I25" s="389">
        <f>ZAŁ18!I19</f>
        <v>45107</v>
      </c>
      <c r="J25" s="389">
        <f>ZAŁ18!J19</f>
        <v>45473</v>
      </c>
      <c r="K25" s="389">
        <f>ZAŁ18!K19</f>
        <v>45838</v>
      </c>
      <c r="L25" s="389">
        <f>ZAŁ18!L19</f>
        <v>46203</v>
      </c>
      <c r="M25" s="389">
        <f>ZAŁ18!M19</f>
        <v>46568</v>
      </c>
      <c r="N25" s="389">
        <f>ZAŁ18!N19</f>
        <v>46934</v>
      </c>
      <c r="O25" s="389">
        <f>ZAŁ18!O19</f>
        <v>47299</v>
      </c>
      <c r="P25" s="389">
        <f>ZAŁ18!P19</f>
        <v>47664</v>
      </c>
      <c r="Q25" s="389">
        <f>ZAŁ18!Q19</f>
        <v>48029</v>
      </c>
      <c r="R25" s="389">
        <f>ZAŁ18!R19</f>
        <v>48395</v>
      </c>
      <c r="S25" s="389">
        <f>ZAŁ18!S19</f>
        <v>48760</v>
      </c>
      <c r="T25" s="389">
        <f>ZAŁ18!T19</f>
        <v>49125</v>
      </c>
      <c r="U25" s="389">
        <f>ZAŁ18!U19</f>
        <v>49490</v>
      </c>
      <c r="V25" s="389">
        <f>ZAŁ18!V19</f>
        <v>49856</v>
      </c>
      <c r="W25" s="389">
        <f>ZAŁ18!W19</f>
        <v>50221</v>
      </c>
      <c r="X25" s="389">
        <f>ZAŁ18!X19</f>
        <v>50586</v>
      </c>
      <c r="Y25" s="389">
        <f>ZAŁ18!Y19</f>
        <v>50951</v>
      </c>
      <c r="Z25" s="389">
        <f>ZAŁ18!Z19</f>
        <v>51317</v>
      </c>
      <c r="AA25" s="389">
        <f>ZAŁ18!AA19</f>
        <v>51682</v>
      </c>
      <c r="AB25" s="389">
        <f>ZAŁ18!AB19</f>
        <v>52047</v>
      </c>
      <c r="AC25" s="389">
        <f>ZAŁ18!AC19</f>
        <v>52412</v>
      </c>
      <c r="AD25" s="869">
        <f>ZAŁ18!AD19</f>
        <v>52778</v>
      </c>
    </row>
    <row r="26" spans="1:30" s="34" customFormat="1" ht="31.5" customHeight="1" x14ac:dyDescent="0.25">
      <c r="A26" s="177"/>
      <c r="B26" s="919" t="s">
        <v>87</v>
      </c>
      <c r="C26" s="178" t="s">
        <v>587</v>
      </c>
      <c r="D26" s="179" t="s">
        <v>82</v>
      </c>
      <c r="E26" s="423">
        <f t="shared" ref="E26:E33" si="3">SUM(F26:AD26)</f>
        <v>0</v>
      </c>
      <c r="F26" s="392">
        <f>ZAŁ18!F28</f>
        <v>0</v>
      </c>
      <c r="G26" s="392">
        <f>ZAŁ18!G28</f>
        <v>0</v>
      </c>
      <c r="H26" s="392">
        <f>ZAŁ18!H28</f>
        <v>0</v>
      </c>
      <c r="I26" s="392">
        <f>ZAŁ18!I28</f>
        <v>0</v>
      </c>
      <c r="J26" s="392">
        <f>ZAŁ18!J28</f>
        <v>0</v>
      </c>
      <c r="K26" s="392">
        <f>ZAŁ18!K28</f>
        <v>0</v>
      </c>
      <c r="L26" s="392">
        <f>ZAŁ18!L28</f>
        <v>0</v>
      </c>
      <c r="M26" s="392">
        <f>ZAŁ18!M28</f>
        <v>0</v>
      </c>
      <c r="N26" s="392">
        <f>ZAŁ18!N28</f>
        <v>0</v>
      </c>
      <c r="O26" s="392">
        <f>ZAŁ18!O28</f>
        <v>0</v>
      </c>
      <c r="P26" s="392">
        <f>ZAŁ18!P28</f>
        <v>0</v>
      </c>
      <c r="Q26" s="392">
        <f>ZAŁ18!Q28</f>
        <v>0</v>
      </c>
      <c r="R26" s="392">
        <f>ZAŁ18!R28</f>
        <v>0</v>
      </c>
      <c r="S26" s="392">
        <f>ZAŁ18!S28</f>
        <v>0</v>
      </c>
      <c r="T26" s="392">
        <f>ZAŁ18!T28</f>
        <v>0</v>
      </c>
      <c r="U26" s="392">
        <f>ZAŁ18!U28</f>
        <v>0</v>
      </c>
      <c r="V26" s="392">
        <f>ZAŁ18!V28</f>
        <v>0</v>
      </c>
      <c r="W26" s="392">
        <f>ZAŁ18!W28</f>
        <v>0</v>
      </c>
      <c r="X26" s="392">
        <f>ZAŁ18!X28</f>
        <v>0</v>
      </c>
      <c r="Y26" s="392">
        <f>ZAŁ18!Y28</f>
        <v>0</v>
      </c>
      <c r="Z26" s="392">
        <f>ZAŁ18!Z28</f>
        <v>0</v>
      </c>
      <c r="AA26" s="392">
        <f>ZAŁ18!AA28</f>
        <v>0</v>
      </c>
      <c r="AB26" s="392">
        <f>ZAŁ18!AB28</f>
        <v>0</v>
      </c>
      <c r="AC26" s="392">
        <f>ZAŁ18!AC28</f>
        <v>0</v>
      </c>
      <c r="AD26" s="928">
        <f>ZAŁ18!AD28</f>
        <v>0</v>
      </c>
    </row>
    <row r="27" spans="1:30" s="34" customFormat="1" ht="27" customHeight="1" x14ac:dyDescent="0.25">
      <c r="A27" s="177"/>
      <c r="B27" s="929" t="s">
        <v>114</v>
      </c>
      <c r="C27" s="188" t="s">
        <v>594</v>
      </c>
      <c r="D27" s="189"/>
      <c r="E27" s="424">
        <f t="shared" si="3"/>
        <v>0</v>
      </c>
      <c r="F27" s="393">
        <f>F26*F20</f>
        <v>0</v>
      </c>
      <c r="G27" s="393">
        <f t="shared" ref="G27:AD27" si="4">G26*G20</f>
        <v>0</v>
      </c>
      <c r="H27" s="393">
        <f t="shared" si="4"/>
        <v>0</v>
      </c>
      <c r="I27" s="393">
        <f t="shared" si="4"/>
        <v>0</v>
      </c>
      <c r="J27" s="393">
        <f t="shared" si="4"/>
        <v>0</v>
      </c>
      <c r="K27" s="393">
        <f t="shared" si="4"/>
        <v>0</v>
      </c>
      <c r="L27" s="393">
        <f t="shared" si="4"/>
        <v>0</v>
      </c>
      <c r="M27" s="393">
        <f t="shared" si="4"/>
        <v>0</v>
      </c>
      <c r="N27" s="393">
        <f t="shared" si="4"/>
        <v>0</v>
      </c>
      <c r="O27" s="393">
        <f t="shared" si="4"/>
        <v>0</v>
      </c>
      <c r="P27" s="393">
        <f t="shared" si="4"/>
        <v>0</v>
      </c>
      <c r="Q27" s="393">
        <f t="shared" si="4"/>
        <v>0</v>
      </c>
      <c r="R27" s="393">
        <f t="shared" si="4"/>
        <v>0</v>
      </c>
      <c r="S27" s="393">
        <f t="shared" si="4"/>
        <v>0</v>
      </c>
      <c r="T27" s="393">
        <f t="shared" si="4"/>
        <v>0</v>
      </c>
      <c r="U27" s="393">
        <f t="shared" si="4"/>
        <v>0</v>
      </c>
      <c r="V27" s="393">
        <f t="shared" si="4"/>
        <v>0</v>
      </c>
      <c r="W27" s="393">
        <f t="shared" si="4"/>
        <v>0</v>
      </c>
      <c r="X27" s="393">
        <f t="shared" si="4"/>
        <v>0</v>
      </c>
      <c r="Y27" s="393">
        <f t="shared" si="4"/>
        <v>0</v>
      </c>
      <c r="Z27" s="393">
        <f t="shared" si="4"/>
        <v>0</v>
      </c>
      <c r="AA27" s="393">
        <f t="shared" si="4"/>
        <v>0</v>
      </c>
      <c r="AB27" s="393">
        <f t="shared" si="4"/>
        <v>0</v>
      </c>
      <c r="AC27" s="393">
        <f t="shared" si="4"/>
        <v>0</v>
      </c>
      <c r="AD27" s="930">
        <f t="shared" si="4"/>
        <v>0</v>
      </c>
    </row>
    <row r="28" spans="1:30" s="184" customFormat="1" ht="36" customHeight="1" x14ac:dyDescent="0.35">
      <c r="A28" s="177"/>
      <c r="B28" s="919" t="s">
        <v>88</v>
      </c>
      <c r="C28" s="190" t="s">
        <v>586</v>
      </c>
      <c r="D28" s="179" t="s">
        <v>73</v>
      </c>
      <c r="E28" s="423">
        <f t="shared" si="3"/>
        <v>0</v>
      </c>
      <c r="F28" s="392">
        <f>ZAŁ18!F31</f>
        <v>0</v>
      </c>
      <c r="G28" s="392">
        <f>ZAŁ18!G31</f>
        <v>0</v>
      </c>
      <c r="H28" s="392">
        <f>ZAŁ18!H31</f>
        <v>0</v>
      </c>
      <c r="I28" s="392">
        <f>ZAŁ18!I31</f>
        <v>0</v>
      </c>
      <c r="J28" s="392">
        <f>ZAŁ18!J31</f>
        <v>0</v>
      </c>
      <c r="K28" s="392">
        <f>ZAŁ18!K31</f>
        <v>0</v>
      </c>
      <c r="L28" s="392">
        <f>ZAŁ18!L31</f>
        <v>0</v>
      </c>
      <c r="M28" s="392">
        <f>ZAŁ18!M31</f>
        <v>0</v>
      </c>
      <c r="N28" s="392">
        <f>ZAŁ18!N31</f>
        <v>0</v>
      </c>
      <c r="O28" s="392">
        <f>ZAŁ18!O31</f>
        <v>0</v>
      </c>
      <c r="P28" s="392">
        <f>ZAŁ18!P31</f>
        <v>0</v>
      </c>
      <c r="Q28" s="392">
        <f>ZAŁ18!Q31</f>
        <v>0</v>
      </c>
      <c r="R28" s="392">
        <f>ZAŁ18!R31</f>
        <v>0</v>
      </c>
      <c r="S28" s="392">
        <f>ZAŁ18!S31</f>
        <v>0</v>
      </c>
      <c r="T28" s="392">
        <f>ZAŁ18!T31</f>
        <v>0</v>
      </c>
      <c r="U28" s="392">
        <f>ZAŁ18!U31</f>
        <v>0</v>
      </c>
      <c r="V28" s="392">
        <f>ZAŁ18!V31</f>
        <v>0</v>
      </c>
      <c r="W28" s="392">
        <f>ZAŁ18!W31</f>
        <v>0</v>
      </c>
      <c r="X28" s="392">
        <f>ZAŁ18!X31</f>
        <v>0</v>
      </c>
      <c r="Y28" s="392">
        <f>ZAŁ18!Y31</f>
        <v>0</v>
      </c>
      <c r="Z28" s="392">
        <f>ZAŁ18!Z31</f>
        <v>0</v>
      </c>
      <c r="AA28" s="392">
        <f>ZAŁ18!AA31</f>
        <v>0</v>
      </c>
      <c r="AB28" s="392">
        <f>ZAŁ18!AB31</f>
        <v>0</v>
      </c>
      <c r="AC28" s="392">
        <f>ZAŁ18!AC31</f>
        <v>0</v>
      </c>
      <c r="AD28" s="928">
        <f>ZAŁ18!AD31</f>
        <v>0</v>
      </c>
    </row>
    <row r="29" spans="1:30" s="184" customFormat="1" ht="27" customHeight="1" x14ac:dyDescent="0.25">
      <c r="A29" s="177"/>
      <c r="B29" s="929" t="s">
        <v>115</v>
      </c>
      <c r="C29" s="188" t="s">
        <v>590</v>
      </c>
      <c r="D29" s="189"/>
      <c r="E29" s="424">
        <f t="shared" si="3"/>
        <v>0</v>
      </c>
      <c r="F29" s="394">
        <f>F28*F20</f>
        <v>0</v>
      </c>
      <c r="G29" s="394">
        <f t="shared" ref="G29:AD29" si="5">G28*G20</f>
        <v>0</v>
      </c>
      <c r="H29" s="394">
        <f t="shared" si="5"/>
        <v>0</v>
      </c>
      <c r="I29" s="394">
        <f t="shared" si="5"/>
        <v>0</v>
      </c>
      <c r="J29" s="394">
        <f t="shared" si="5"/>
        <v>0</v>
      </c>
      <c r="K29" s="394">
        <f t="shared" si="5"/>
        <v>0</v>
      </c>
      <c r="L29" s="394">
        <f t="shared" si="5"/>
        <v>0</v>
      </c>
      <c r="M29" s="394">
        <f t="shared" si="5"/>
        <v>0</v>
      </c>
      <c r="N29" s="394">
        <f t="shared" si="5"/>
        <v>0</v>
      </c>
      <c r="O29" s="394">
        <f t="shared" si="5"/>
        <v>0</v>
      </c>
      <c r="P29" s="394">
        <f t="shared" si="5"/>
        <v>0</v>
      </c>
      <c r="Q29" s="394">
        <f t="shared" si="5"/>
        <v>0</v>
      </c>
      <c r="R29" s="394">
        <f t="shared" si="5"/>
        <v>0</v>
      </c>
      <c r="S29" s="394">
        <f t="shared" si="5"/>
        <v>0</v>
      </c>
      <c r="T29" s="394">
        <f t="shared" si="5"/>
        <v>0</v>
      </c>
      <c r="U29" s="394">
        <f t="shared" si="5"/>
        <v>0</v>
      </c>
      <c r="V29" s="394">
        <f t="shared" si="5"/>
        <v>0</v>
      </c>
      <c r="W29" s="394">
        <f t="shared" si="5"/>
        <v>0</v>
      </c>
      <c r="X29" s="394">
        <f t="shared" si="5"/>
        <v>0</v>
      </c>
      <c r="Y29" s="394">
        <f t="shared" si="5"/>
        <v>0</v>
      </c>
      <c r="Z29" s="394">
        <f t="shared" si="5"/>
        <v>0</v>
      </c>
      <c r="AA29" s="394">
        <f t="shared" si="5"/>
        <v>0</v>
      </c>
      <c r="AB29" s="394">
        <f t="shared" si="5"/>
        <v>0</v>
      </c>
      <c r="AC29" s="394">
        <f t="shared" si="5"/>
        <v>0</v>
      </c>
      <c r="AD29" s="931">
        <f t="shared" si="5"/>
        <v>0</v>
      </c>
    </row>
    <row r="30" spans="1:30" s="184" customFormat="1" ht="39.75" customHeight="1" x14ac:dyDescent="0.35">
      <c r="A30" s="177"/>
      <c r="B30" s="919" t="s">
        <v>89</v>
      </c>
      <c r="C30" s="190" t="s">
        <v>588</v>
      </c>
      <c r="D30" s="179" t="s">
        <v>73</v>
      </c>
      <c r="E30" s="423">
        <f t="shared" si="3"/>
        <v>0</v>
      </c>
      <c r="F30" s="395">
        <f>ZAŁ18!F34</f>
        <v>0</v>
      </c>
      <c r="G30" s="395">
        <f>ZAŁ18!G34</f>
        <v>0</v>
      </c>
      <c r="H30" s="395">
        <f>ZAŁ18!H34</f>
        <v>0</v>
      </c>
      <c r="I30" s="395">
        <f>ZAŁ18!I34</f>
        <v>0</v>
      </c>
      <c r="J30" s="395">
        <f>ZAŁ18!J34</f>
        <v>0</v>
      </c>
      <c r="K30" s="395">
        <f>ZAŁ18!K34</f>
        <v>0</v>
      </c>
      <c r="L30" s="395">
        <f>ZAŁ18!L34</f>
        <v>0</v>
      </c>
      <c r="M30" s="395">
        <f>ZAŁ18!M34</f>
        <v>0</v>
      </c>
      <c r="N30" s="395">
        <f>ZAŁ18!N34</f>
        <v>0</v>
      </c>
      <c r="O30" s="395">
        <f>ZAŁ18!O34</f>
        <v>0</v>
      </c>
      <c r="P30" s="395">
        <f>ZAŁ18!P34</f>
        <v>0</v>
      </c>
      <c r="Q30" s="395">
        <f>ZAŁ18!Q34</f>
        <v>0</v>
      </c>
      <c r="R30" s="395">
        <f>ZAŁ18!R34</f>
        <v>0</v>
      </c>
      <c r="S30" s="395">
        <f>ZAŁ18!S34</f>
        <v>0</v>
      </c>
      <c r="T30" s="395">
        <f>ZAŁ18!T34</f>
        <v>0</v>
      </c>
      <c r="U30" s="395">
        <f>ZAŁ18!U34</f>
        <v>0</v>
      </c>
      <c r="V30" s="395">
        <f>ZAŁ18!V34</f>
        <v>0</v>
      </c>
      <c r="W30" s="395">
        <f>ZAŁ18!W34</f>
        <v>0</v>
      </c>
      <c r="X30" s="395">
        <f>ZAŁ18!X34</f>
        <v>0</v>
      </c>
      <c r="Y30" s="395">
        <f>ZAŁ18!Y34</f>
        <v>0</v>
      </c>
      <c r="Z30" s="395">
        <f>ZAŁ18!Z34</f>
        <v>0</v>
      </c>
      <c r="AA30" s="395">
        <f>ZAŁ18!AA34</f>
        <v>0</v>
      </c>
      <c r="AB30" s="395">
        <f>ZAŁ18!AB34</f>
        <v>0</v>
      </c>
      <c r="AC30" s="395">
        <f>ZAŁ18!AC34</f>
        <v>0</v>
      </c>
      <c r="AD30" s="932">
        <f>ZAŁ18!AD34</f>
        <v>0</v>
      </c>
    </row>
    <row r="31" spans="1:30" s="184" customFormat="1" ht="27" customHeight="1" x14ac:dyDescent="0.25">
      <c r="A31" s="177"/>
      <c r="B31" s="929" t="s">
        <v>116</v>
      </c>
      <c r="C31" s="188" t="s">
        <v>589</v>
      </c>
      <c r="D31" s="189"/>
      <c r="E31" s="424">
        <f t="shared" si="3"/>
        <v>0</v>
      </c>
      <c r="F31" s="394">
        <f>F30*F20</f>
        <v>0</v>
      </c>
      <c r="G31" s="394">
        <f t="shared" ref="G31:AD31" si="6">G30*G20</f>
        <v>0</v>
      </c>
      <c r="H31" s="394">
        <f t="shared" si="6"/>
        <v>0</v>
      </c>
      <c r="I31" s="394">
        <f t="shared" si="6"/>
        <v>0</v>
      </c>
      <c r="J31" s="394">
        <f t="shared" si="6"/>
        <v>0</v>
      </c>
      <c r="K31" s="394">
        <f t="shared" si="6"/>
        <v>0</v>
      </c>
      <c r="L31" s="394">
        <f t="shared" si="6"/>
        <v>0</v>
      </c>
      <c r="M31" s="394">
        <f t="shared" si="6"/>
        <v>0</v>
      </c>
      <c r="N31" s="394">
        <f t="shared" si="6"/>
        <v>0</v>
      </c>
      <c r="O31" s="394">
        <f t="shared" si="6"/>
        <v>0</v>
      </c>
      <c r="P31" s="394">
        <f t="shared" si="6"/>
        <v>0</v>
      </c>
      <c r="Q31" s="394">
        <f t="shared" si="6"/>
        <v>0</v>
      </c>
      <c r="R31" s="394">
        <f t="shared" si="6"/>
        <v>0</v>
      </c>
      <c r="S31" s="394">
        <f t="shared" si="6"/>
        <v>0</v>
      </c>
      <c r="T31" s="394">
        <f t="shared" si="6"/>
        <v>0</v>
      </c>
      <c r="U31" s="394">
        <f t="shared" si="6"/>
        <v>0</v>
      </c>
      <c r="V31" s="394">
        <f t="shared" si="6"/>
        <v>0</v>
      </c>
      <c r="W31" s="394">
        <f t="shared" si="6"/>
        <v>0</v>
      </c>
      <c r="X31" s="394">
        <f t="shared" si="6"/>
        <v>0</v>
      </c>
      <c r="Y31" s="394">
        <f t="shared" si="6"/>
        <v>0</v>
      </c>
      <c r="Z31" s="394">
        <f t="shared" si="6"/>
        <v>0</v>
      </c>
      <c r="AA31" s="394">
        <f t="shared" si="6"/>
        <v>0</v>
      </c>
      <c r="AB31" s="394">
        <f t="shared" si="6"/>
        <v>0</v>
      </c>
      <c r="AC31" s="394">
        <f t="shared" si="6"/>
        <v>0</v>
      </c>
      <c r="AD31" s="931">
        <f t="shared" si="6"/>
        <v>0</v>
      </c>
    </row>
    <row r="32" spans="1:30" s="184" customFormat="1" ht="52.5" customHeight="1" x14ac:dyDescent="0.25">
      <c r="A32" s="177"/>
      <c r="B32" s="933" t="s">
        <v>117</v>
      </c>
      <c r="C32" s="464" t="s">
        <v>591</v>
      </c>
      <c r="D32" s="179" t="s">
        <v>73</v>
      </c>
      <c r="E32" s="423">
        <f t="shared" si="3"/>
        <v>0</v>
      </c>
      <c r="F32" s="395">
        <f>ZAŁ18!F39</f>
        <v>0</v>
      </c>
      <c r="G32" s="395">
        <f>ZAŁ18!G39</f>
        <v>0</v>
      </c>
      <c r="H32" s="395">
        <f>ZAŁ18!H39</f>
        <v>0</v>
      </c>
      <c r="I32" s="395">
        <f>ZAŁ18!I39</f>
        <v>0</v>
      </c>
      <c r="J32" s="395">
        <f>ZAŁ18!J39</f>
        <v>0</v>
      </c>
      <c r="K32" s="395">
        <f>ZAŁ18!K39</f>
        <v>0</v>
      </c>
      <c r="L32" s="395">
        <f>ZAŁ18!L39</f>
        <v>0</v>
      </c>
      <c r="M32" s="395">
        <f>ZAŁ18!M39</f>
        <v>0</v>
      </c>
      <c r="N32" s="395">
        <f>ZAŁ18!N39</f>
        <v>0</v>
      </c>
      <c r="O32" s="395">
        <f>ZAŁ18!O39</f>
        <v>0</v>
      </c>
      <c r="P32" s="395">
        <f>ZAŁ18!P39</f>
        <v>0</v>
      </c>
      <c r="Q32" s="395">
        <f>ZAŁ18!Q39</f>
        <v>0</v>
      </c>
      <c r="R32" s="395">
        <f>ZAŁ18!R39</f>
        <v>0</v>
      </c>
      <c r="S32" s="395">
        <f>ZAŁ18!S39</f>
        <v>0</v>
      </c>
      <c r="T32" s="395">
        <f>ZAŁ18!T39</f>
        <v>0</v>
      </c>
      <c r="U32" s="395">
        <f>ZAŁ18!U39</f>
        <v>0</v>
      </c>
      <c r="V32" s="395">
        <f>ZAŁ18!V39</f>
        <v>0</v>
      </c>
      <c r="W32" s="395">
        <f>ZAŁ18!W39</f>
        <v>0</v>
      </c>
      <c r="X32" s="395">
        <f>ZAŁ18!X39</f>
        <v>0</v>
      </c>
      <c r="Y32" s="395">
        <f>ZAŁ18!Y39</f>
        <v>0</v>
      </c>
      <c r="Z32" s="395">
        <f>ZAŁ18!Z39</f>
        <v>0</v>
      </c>
      <c r="AA32" s="395">
        <f>ZAŁ18!AA39</f>
        <v>0</v>
      </c>
      <c r="AB32" s="395">
        <f>ZAŁ18!AB39</f>
        <v>0</v>
      </c>
      <c r="AC32" s="395">
        <f>ZAŁ18!AC39</f>
        <v>0</v>
      </c>
      <c r="AD32" s="932">
        <f>ZAŁ18!AD39</f>
        <v>0</v>
      </c>
    </row>
    <row r="33" spans="1:30" s="184" customFormat="1" ht="30.75" customHeight="1" x14ac:dyDescent="0.25">
      <c r="A33" s="177"/>
      <c r="B33" s="934" t="s">
        <v>118</v>
      </c>
      <c r="C33" s="465" t="s">
        <v>592</v>
      </c>
      <c r="D33" s="189" t="s">
        <v>73</v>
      </c>
      <c r="E33" s="424">
        <f t="shared" si="3"/>
        <v>0</v>
      </c>
      <c r="F33" s="394">
        <f>F32*F20</f>
        <v>0</v>
      </c>
      <c r="G33" s="394">
        <f t="shared" ref="G33:AD33" si="7">G32*G20</f>
        <v>0</v>
      </c>
      <c r="H33" s="394">
        <f t="shared" si="7"/>
        <v>0</v>
      </c>
      <c r="I33" s="394">
        <f t="shared" si="7"/>
        <v>0</v>
      </c>
      <c r="J33" s="394">
        <f t="shared" si="7"/>
        <v>0</v>
      </c>
      <c r="K33" s="394">
        <f t="shared" si="7"/>
        <v>0</v>
      </c>
      <c r="L33" s="394">
        <f t="shared" si="7"/>
        <v>0</v>
      </c>
      <c r="M33" s="394">
        <f t="shared" si="7"/>
        <v>0</v>
      </c>
      <c r="N33" s="394">
        <f t="shared" si="7"/>
        <v>0</v>
      </c>
      <c r="O33" s="394">
        <f t="shared" si="7"/>
        <v>0</v>
      </c>
      <c r="P33" s="394">
        <f t="shared" si="7"/>
        <v>0</v>
      </c>
      <c r="Q33" s="394">
        <f t="shared" si="7"/>
        <v>0</v>
      </c>
      <c r="R33" s="394">
        <f t="shared" si="7"/>
        <v>0</v>
      </c>
      <c r="S33" s="394">
        <f t="shared" si="7"/>
        <v>0</v>
      </c>
      <c r="T33" s="394">
        <f t="shared" si="7"/>
        <v>0</v>
      </c>
      <c r="U33" s="394">
        <f t="shared" si="7"/>
        <v>0</v>
      </c>
      <c r="V33" s="394">
        <f t="shared" si="7"/>
        <v>0</v>
      </c>
      <c r="W33" s="394">
        <f t="shared" si="7"/>
        <v>0</v>
      </c>
      <c r="X33" s="394">
        <f t="shared" si="7"/>
        <v>0</v>
      </c>
      <c r="Y33" s="394">
        <f t="shared" si="7"/>
        <v>0</v>
      </c>
      <c r="Z33" s="394">
        <f t="shared" si="7"/>
        <v>0</v>
      </c>
      <c r="AA33" s="394">
        <f t="shared" si="7"/>
        <v>0</v>
      </c>
      <c r="AB33" s="394">
        <f t="shared" si="7"/>
        <v>0</v>
      </c>
      <c r="AC33" s="394">
        <f t="shared" si="7"/>
        <v>0</v>
      </c>
      <c r="AD33" s="931">
        <f t="shared" si="7"/>
        <v>0</v>
      </c>
    </row>
    <row r="34" spans="1:30" s="184" customFormat="1" ht="17.100000000000001" customHeight="1" x14ac:dyDescent="0.25">
      <c r="A34" s="177"/>
      <c r="B34" s="935"/>
      <c r="C34" s="191"/>
      <c r="D34" s="187"/>
      <c r="E34" s="175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913"/>
    </row>
    <row r="35" spans="1:30" s="160" customFormat="1" ht="17.100000000000001" customHeight="1" x14ac:dyDescent="0.25">
      <c r="A35" s="155"/>
      <c r="B35" s="936"/>
      <c r="C35" s="192"/>
      <c r="D35" s="19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912"/>
    </row>
    <row r="36" spans="1:30" s="160" customFormat="1" ht="20.25" customHeight="1" x14ac:dyDescent="0.25">
      <c r="A36" s="155"/>
      <c r="B36" s="1070" t="s">
        <v>99</v>
      </c>
      <c r="C36" s="1078" t="s">
        <v>6</v>
      </c>
      <c r="D36" s="1074" t="s">
        <v>97</v>
      </c>
      <c r="E36" s="1076" t="s">
        <v>96</v>
      </c>
      <c r="F36" s="1065" t="s">
        <v>182</v>
      </c>
      <c r="G36" s="1066"/>
      <c r="H36" s="1066"/>
      <c r="I36" s="1066"/>
      <c r="J36" s="1066"/>
      <c r="K36" s="1066"/>
      <c r="L36" s="1066"/>
      <c r="M36" s="1066"/>
      <c r="N36" s="1066"/>
      <c r="O36" s="1066"/>
      <c r="P36" s="1066"/>
      <c r="Q36" s="1066"/>
      <c r="R36" s="1066"/>
      <c r="S36" s="1066"/>
      <c r="T36" s="1066"/>
      <c r="U36" s="1066"/>
      <c r="V36" s="1066"/>
      <c r="W36" s="1066"/>
      <c r="X36" s="1066"/>
      <c r="Y36" s="1066"/>
      <c r="Z36" s="1066"/>
      <c r="AA36" s="1066"/>
      <c r="AB36" s="1066"/>
      <c r="AC36" s="1066"/>
      <c r="AD36" s="1067"/>
    </row>
    <row r="37" spans="1:30" s="160" customFormat="1" ht="15" x14ac:dyDescent="0.25">
      <c r="A37" s="155"/>
      <c r="B37" s="1071"/>
      <c r="C37" s="1073"/>
      <c r="D37" s="1075"/>
      <c r="E37" s="1077"/>
      <c r="F37" s="176">
        <v>1</v>
      </c>
      <c r="G37" s="176">
        <v>2</v>
      </c>
      <c r="H37" s="176">
        <v>3</v>
      </c>
      <c r="I37" s="176">
        <v>4</v>
      </c>
      <c r="J37" s="176">
        <v>5</v>
      </c>
      <c r="K37" s="176">
        <v>6</v>
      </c>
      <c r="L37" s="176">
        <v>7</v>
      </c>
      <c r="M37" s="176">
        <v>8</v>
      </c>
      <c r="N37" s="176">
        <v>9</v>
      </c>
      <c r="O37" s="176">
        <v>10</v>
      </c>
      <c r="P37" s="176">
        <v>11</v>
      </c>
      <c r="Q37" s="176">
        <v>12</v>
      </c>
      <c r="R37" s="176">
        <v>13</v>
      </c>
      <c r="S37" s="176">
        <v>14</v>
      </c>
      <c r="T37" s="176">
        <v>15</v>
      </c>
      <c r="U37" s="176">
        <v>16</v>
      </c>
      <c r="V37" s="176">
        <v>17</v>
      </c>
      <c r="W37" s="176">
        <v>18</v>
      </c>
      <c r="X37" s="176">
        <v>19</v>
      </c>
      <c r="Y37" s="176">
        <v>20</v>
      </c>
      <c r="Z37" s="176">
        <v>21</v>
      </c>
      <c r="AA37" s="176">
        <v>22</v>
      </c>
      <c r="AB37" s="176">
        <v>23</v>
      </c>
      <c r="AC37" s="176">
        <v>24</v>
      </c>
      <c r="AD37" s="918">
        <v>25</v>
      </c>
    </row>
    <row r="38" spans="1:30" s="160" customFormat="1" ht="15" x14ac:dyDescent="0.25">
      <c r="A38" s="155"/>
      <c r="B38" s="868"/>
      <c r="C38" s="390" t="s">
        <v>308</v>
      </c>
      <c r="D38" s="388"/>
      <c r="E38" s="388"/>
      <c r="F38" s="389">
        <f>ZAŁ18!F19</f>
        <v>44012</v>
      </c>
      <c r="G38" s="389">
        <f>ZAŁ18!G19</f>
        <v>44377</v>
      </c>
      <c r="H38" s="389">
        <f>ZAŁ18!H19</f>
        <v>44742</v>
      </c>
      <c r="I38" s="389">
        <f>ZAŁ18!I19</f>
        <v>45107</v>
      </c>
      <c r="J38" s="389">
        <f>ZAŁ18!J19</f>
        <v>45473</v>
      </c>
      <c r="K38" s="389">
        <f>ZAŁ18!K19</f>
        <v>45838</v>
      </c>
      <c r="L38" s="389">
        <f>ZAŁ18!L19</f>
        <v>46203</v>
      </c>
      <c r="M38" s="389">
        <f>ZAŁ18!M19</f>
        <v>46568</v>
      </c>
      <c r="N38" s="389">
        <f>ZAŁ18!N19</f>
        <v>46934</v>
      </c>
      <c r="O38" s="389">
        <f>ZAŁ18!O19</f>
        <v>47299</v>
      </c>
      <c r="P38" s="389">
        <f>ZAŁ18!P19</f>
        <v>47664</v>
      </c>
      <c r="Q38" s="389">
        <f>ZAŁ18!Q19</f>
        <v>48029</v>
      </c>
      <c r="R38" s="389">
        <f>ZAŁ18!R19</f>
        <v>48395</v>
      </c>
      <c r="S38" s="389">
        <f>ZAŁ18!S19</f>
        <v>48760</v>
      </c>
      <c r="T38" s="389">
        <f>ZAŁ18!T19</f>
        <v>49125</v>
      </c>
      <c r="U38" s="389">
        <f>ZAŁ18!U19</f>
        <v>49490</v>
      </c>
      <c r="V38" s="389">
        <f>ZAŁ18!V19</f>
        <v>49856</v>
      </c>
      <c r="W38" s="389">
        <f>ZAŁ18!W19</f>
        <v>50221</v>
      </c>
      <c r="X38" s="389">
        <f>ZAŁ18!X19</f>
        <v>50586</v>
      </c>
      <c r="Y38" s="389">
        <f>ZAŁ18!Y19</f>
        <v>50951</v>
      </c>
      <c r="Z38" s="389">
        <f>ZAŁ18!Z19</f>
        <v>51317</v>
      </c>
      <c r="AA38" s="389">
        <f>ZAŁ18!AA19</f>
        <v>51682</v>
      </c>
      <c r="AB38" s="389">
        <f>ZAŁ18!AB19</f>
        <v>52047</v>
      </c>
      <c r="AC38" s="389">
        <f>ZAŁ18!AC19</f>
        <v>52412</v>
      </c>
      <c r="AD38" s="869">
        <f>ZAŁ18!AD19</f>
        <v>52778</v>
      </c>
    </row>
    <row r="39" spans="1:30" s="184" customFormat="1" ht="37.5" customHeight="1" x14ac:dyDescent="0.25">
      <c r="A39" s="177"/>
      <c r="B39" s="937" t="s">
        <v>100</v>
      </c>
      <c r="C39" s="178" t="s">
        <v>593</v>
      </c>
      <c r="D39" s="179" t="s">
        <v>82</v>
      </c>
      <c r="E39" s="183">
        <f t="shared" ref="E39:E44" si="8">SUM(F39:AD39)</f>
        <v>0</v>
      </c>
      <c r="F39" s="392">
        <f>ZAŁ18!F46</f>
        <v>0</v>
      </c>
      <c r="G39" s="392">
        <f>ZAŁ18!G46</f>
        <v>0</v>
      </c>
      <c r="H39" s="392">
        <f>ZAŁ18!H46</f>
        <v>0</v>
      </c>
      <c r="I39" s="392">
        <f>ZAŁ18!I46</f>
        <v>0</v>
      </c>
      <c r="J39" s="392">
        <f>ZAŁ18!J46</f>
        <v>0</v>
      </c>
      <c r="K39" s="392">
        <f>ZAŁ18!K46</f>
        <v>0</v>
      </c>
      <c r="L39" s="392">
        <f>ZAŁ18!L46</f>
        <v>0</v>
      </c>
      <c r="M39" s="392">
        <f>ZAŁ18!M46</f>
        <v>0</v>
      </c>
      <c r="N39" s="392">
        <f>ZAŁ18!N46</f>
        <v>0</v>
      </c>
      <c r="O39" s="392">
        <f>ZAŁ18!O46</f>
        <v>0</v>
      </c>
      <c r="P39" s="392">
        <f>ZAŁ18!P46</f>
        <v>0</v>
      </c>
      <c r="Q39" s="392">
        <f>ZAŁ18!Q46</f>
        <v>0</v>
      </c>
      <c r="R39" s="392">
        <f>ZAŁ18!R46</f>
        <v>0</v>
      </c>
      <c r="S39" s="392">
        <f>ZAŁ18!S46</f>
        <v>0</v>
      </c>
      <c r="T39" s="392">
        <f>ZAŁ18!T46</f>
        <v>0</v>
      </c>
      <c r="U39" s="392">
        <f>ZAŁ18!U46</f>
        <v>0</v>
      </c>
      <c r="V39" s="392">
        <f>ZAŁ18!V46</f>
        <v>0</v>
      </c>
      <c r="W39" s="392">
        <f>ZAŁ18!W46</f>
        <v>0</v>
      </c>
      <c r="X39" s="392">
        <f>ZAŁ18!X46</f>
        <v>0</v>
      </c>
      <c r="Y39" s="392">
        <f>ZAŁ18!Y46</f>
        <v>0</v>
      </c>
      <c r="Z39" s="392">
        <f>ZAŁ18!Z46</f>
        <v>0</v>
      </c>
      <c r="AA39" s="392">
        <f>ZAŁ18!AA46</f>
        <v>0</v>
      </c>
      <c r="AB39" s="392">
        <f>ZAŁ18!AB46</f>
        <v>0</v>
      </c>
      <c r="AC39" s="392">
        <f>ZAŁ18!AC46</f>
        <v>0</v>
      </c>
      <c r="AD39" s="928">
        <f>ZAŁ18!AD46</f>
        <v>0</v>
      </c>
    </row>
    <row r="40" spans="1:30" s="184" customFormat="1" ht="27" customHeight="1" x14ac:dyDescent="0.25">
      <c r="A40" s="177"/>
      <c r="B40" s="938" t="s">
        <v>119</v>
      </c>
      <c r="C40" s="188" t="s">
        <v>606</v>
      </c>
      <c r="D40" s="189"/>
      <c r="E40" s="424">
        <f t="shared" si="8"/>
        <v>0</v>
      </c>
      <c r="F40" s="393">
        <f>F39*F20</f>
        <v>0</v>
      </c>
      <c r="G40" s="393">
        <f t="shared" ref="G40:AD40" si="9">G39*G20</f>
        <v>0</v>
      </c>
      <c r="H40" s="393">
        <f t="shared" si="9"/>
        <v>0</v>
      </c>
      <c r="I40" s="393">
        <f t="shared" si="9"/>
        <v>0</v>
      </c>
      <c r="J40" s="393">
        <f t="shared" si="9"/>
        <v>0</v>
      </c>
      <c r="K40" s="393">
        <f t="shared" si="9"/>
        <v>0</v>
      </c>
      <c r="L40" s="393">
        <f t="shared" si="9"/>
        <v>0</v>
      </c>
      <c r="M40" s="393">
        <f t="shared" si="9"/>
        <v>0</v>
      </c>
      <c r="N40" s="393">
        <f t="shared" si="9"/>
        <v>0</v>
      </c>
      <c r="O40" s="393">
        <f t="shared" si="9"/>
        <v>0</v>
      </c>
      <c r="P40" s="393">
        <f t="shared" si="9"/>
        <v>0</v>
      </c>
      <c r="Q40" s="393">
        <f t="shared" si="9"/>
        <v>0</v>
      </c>
      <c r="R40" s="393">
        <f t="shared" si="9"/>
        <v>0</v>
      </c>
      <c r="S40" s="393">
        <f t="shared" si="9"/>
        <v>0</v>
      </c>
      <c r="T40" s="393">
        <f t="shared" si="9"/>
        <v>0</v>
      </c>
      <c r="U40" s="393">
        <f t="shared" si="9"/>
        <v>0</v>
      </c>
      <c r="V40" s="393">
        <f t="shared" si="9"/>
        <v>0</v>
      </c>
      <c r="W40" s="393">
        <f t="shared" si="9"/>
        <v>0</v>
      </c>
      <c r="X40" s="393">
        <f t="shared" si="9"/>
        <v>0</v>
      </c>
      <c r="Y40" s="393">
        <f t="shared" si="9"/>
        <v>0</v>
      </c>
      <c r="Z40" s="393">
        <f t="shared" si="9"/>
        <v>0</v>
      </c>
      <c r="AA40" s="393">
        <f t="shared" si="9"/>
        <v>0</v>
      </c>
      <c r="AB40" s="393">
        <f t="shared" si="9"/>
        <v>0</v>
      </c>
      <c r="AC40" s="393">
        <f t="shared" si="9"/>
        <v>0</v>
      </c>
      <c r="AD40" s="930">
        <f t="shared" si="9"/>
        <v>0</v>
      </c>
    </row>
    <row r="41" spans="1:30" s="184" customFormat="1" ht="33" customHeight="1" x14ac:dyDescent="0.35">
      <c r="A41" s="177"/>
      <c r="B41" s="937" t="s">
        <v>101</v>
      </c>
      <c r="C41" s="190" t="s">
        <v>595</v>
      </c>
      <c r="D41" s="179" t="s">
        <v>73</v>
      </c>
      <c r="E41" s="183">
        <f t="shared" si="8"/>
        <v>0</v>
      </c>
      <c r="F41" s="392">
        <f>ZAŁ18!F49</f>
        <v>0</v>
      </c>
      <c r="G41" s="392">
        <f>ZAŁ18!G49</f>
        <v>0</v>
      </c>
      <c r="H41" s="392">
        <f>ZAŁ18!H49</f>
        <v>0</v>
      </c>
      <c r="I41" s="392">
        <f>ZAŁ18!I49</f>
        <v>0</v>
      </c>
      <c r="J41" s="392">
        <f>ZAŁ18!J49</f>
        <v>0</v>
      </c>
      <c r="K41" s="392">
        <f>ZAŁ18!K49</f>
        <v>0</v>
      </c>
      <c r="L41" s="392">
        <f>ZAŁ18!L49</f>
        <v>0</v>
      </c>
      <c r="M41" s="392">
        <f>ZAŁ18!M49</f>
        <v>0</v>
      </c>
      <c r="N41" s="392">
        <f>ZAŁ18!N49</f>
        <v>0</v>
      </c>
      <c r="O41" s="392">
        <f>ZAŁ18!O49</f>
        <v>0</v>
      </c>
      <c r="P41" s="392">
        <f>ZAŁ18!P49</f>
        <v>0</v>
      </c>
      <c r="Q41" s="392">
        <f>ZAŁ18!Q49</f>
        <v>0</v>
      </c>
      <c r="R41" s="392">
        <f>ZAŁ18!R49</f>
        <v>0</v>
      </c>
      <c r="S41" s="392">
        <f>ZAŁ18!S49</f>
        <v>0</v>
      </c>
      <c r="T41" s="392">
        <f>ZAŁ18!T49</f>
        <v>0</v>
      </c>
      <c r="U41" s="392">
        <f>ZAŁ18!U49</f>
        <v>0</v>
      </c>
      <c r="V41" s="392">
        <f>ZAŁ18!V49</f>
        <v>0</v>
      </c>
      <c r="W41" s="392">
        <f>ZAŁ18!W49</f>
        <v>0</v>
      </c>
      <c r="X41" s="392">
        <f>ZAŁ18!X49</f>
        <v>0</v>
      </c>
      <c r="Y41" s="392">
        <f>ZAŁ18!Y49</f>
        <v>0</v>
      </c>
      <c r="Z41" s="392">
        <f>ZAŁ18!Z49</f>
        <v>0</v>
      </c>
      <c r="AA41" s="392">
        <f>ZAŁ18!AA49</f>
        <v>0</v>
      </c>
      <c r="AB41" s="392">
        <f>ZAŁ18!AB49</f>
        <v>0</v>
      </c>
      <c r="AC41" s="392">
        <f>ZAŁ18!AC49</f>
        <v>0</v>
      </c>
      <c r="AD41" s="928">
        <f>ZAŁ18!AD49</f>
        <v>0</v>
      </c>
    </row>
    <row r="42" spans="1:30" s="184" customFormat="1" ht="27" customHeight="1" x14ac:dyDescent="0.25">
      <c r="A42" s="177"/>
      <c r="B42" s="938" t="s">
        <v>120</v>
      </c>
      <c r="C42" s="188" t="s">
        <v>605</v>
      </c>
      <c r="D42" s="194"/>
      <c r="E42" s="424">
        <f t="shared" si="8"/>
        <v>0</v>
      </c>
      <c r="F42" s="393">
        <f>F41*F20</f>
        <v>0</v>
      </c>
      <c r="G42" s="393">
        <f t="shared" ref="G42:AD42" si="10">G41*G20</f>
        <v>0</v>
      </c>
      <c r="H42" s="393">
        <f t="shared" si="10"/>
        <v>0</v>
      </c>
      <c r="I42" s="393">
        <f t="shared" si="10"/>
        <v>0</v>
      </c>
      <c r="J42" s="393">
        <f t="shared" si="10"/>
        <v>0</v>
      </c>
      <c r="K42" s="393">
        <f t="shared" si="10"/>
        <v>0</v>
      </c>
      <c r="L42" s="393">
        <f t="shared" si="10"/>
        <v>0</v>
      </c>
      <c r="M42" s="393">
        <f t="shared" si="10"/>
        <v>0</v>
      </c>
      <c r="N42" s="393">
        <f t="shared" si="10"/>
        <v>0</v>
      </c>
      <c r="O42" s="393">
        <f t="shared" si="10"/>
        <v>0</v>
      </c>
      <c r="P42" s="393">
        <f t="shared" si="10"/>
        <v>0</v>
      </c>
      <c r="Q42" s="393">
        <f t="shared" si="10"/>
        <v>0</v>
      </c>
      <c r="R42" s="393">
        <f t="shared" si="10"/>
        <v>0</v>
      </c>
      <c r="S42" s="393">
        <f t="shared" si="10"/>
        <v>0</v>
      </c>
      <c r="T42" s="393">
        <f t="shared" si="10"/>
        <v>0</v>
      </c>
      <c r="U42" s="393">
        <f t="shared" si="10"/>
        <v>0</v>
      </c>
      <c r="V42" s="393">
        <f t="shared" si="10"/>
        <v>0</v>
      </c>
      <c r="W42" s="393">
        <f t="shared" si="10"/>
        <v>0</v>
      </c>
      <c r="X42" s="393">
        <f t="shared" si="10"/>
        <v>0</v>
      </c>
      <c r="Y42" s="393">
        <f t="shared" si="10"/>
        <v>0</v>
      </c>
      <c r="Z42" s="393">
        <f t="shared" si="10"/>
        <v>0</v>
      </c>
      <c r="AA42" s="393">
        <f t="shared" si="10"/>
        <v>0</v>
      </c>
      <c r="AB42" s="393">
        <f t="shared" si="10"/>
        <v>0</v>
      </c>
      <c r="AC42" s="393">
        <f t="shared" si="10"/>
        <v>0</v>
      </c>
      <c r="AD42" s="930">
        <f t="shared" si="10"/>
        <v>0</v>
      </c>
    </row>
    <row r="43" spans="1:30" s="184" customFormat="1" ht="31.5" customHeight="1" x14ac:dyDescent="0.35">
      <c r="A43" s="177"/>
      <c r="B43" s="937" t="s">
        <v>121</v>
      </c>
      <c r="C43" s="190" t="s">
        <v>596</v>
      </c>
      <c r="D43" s="195" t="s">
        <v>73</v>
      </c>
      <c r="E43" s="183">
        <f t="shared" si="8"/>
        <v>0</v>
      </c>
      <c r="F43" s="392">
        <f>ZAŁ18!F52</f>
        <v>0</v>
      </c>
      <c r="G43" s="392">
        <f>ZAŁ18!G52</f>
        <v>0</v>
      </c>
      <c r="H43" s="392">
        <f>ZAŁ18!H52</f>
        <v>0</v>
      </c>
      <c r="I43" s="392">
        <f>ZAŁ18!I52</f>
        <v>0</v>
      </c>
      <c r="J43" s="392">
        <f>ZAŁ18!J52</f>
        <v>0</v>
      </c>
      <c r="K43" s="392">
        <f>ZAŁ18!K52</f>
        <v>0</v>
      </c>
      <c r="L43" s="392">
        <f>ZAŁ18!L52</f>
        <v>0</v>
      </c>
      <c r="M43" s="392">
        <f>ZAŁ18!M52</f>
        <v>0</v>
      </c>
      <c r="N43" s="392">
        <f>ZAŁ18!N52</f>
        <v>0</v>
      </c>
      <c r="O43" s="392">
        <f>ZAŁ18!O52</f>
        <v>0</v>
      </c>
      <c r="P43" s="392">
        <f>ZAŁ18!P52</f>
        <v>0</v>
      </c>
      <c r="Q43" s="392">
        <f>ZAŁ18!Q52</f>
        <v>0</v>
      </c>
      <c r="R43" s="392">
        <f>ZAŁ18!R52</f>
        <v>0</v>
      </c>
      <c r="S43" s="392">
        <f>ZAŁ18!S52</f>
        <v>0</v>
      </c>
      <c r="T43" s="392">
        <f>ZAŁ18!T52</f>
        <v>0</v>
      </c>
      <c r="U43" s="392">
        <f>ZAŁ18!U52</f>
        <v>0</v>
      </c>
      <c r="V43" s="392">
        <f>ZAŁ18!V52</f>
        <v>0</v>
      </c>
      <c r="W43" s="392">
        <f>ZAŁ18!W52</f>
        <v>0</v>
      </c>
      <c r="X43" s="392">
        <f>ZAŁ18!X52</f>
        <v>0</v>
      </c>
      <c r="Y43" s="392">
        <f>ZAŁ18!Y52</f>
        <v>0</v>
      </c>
      <c r="Z43" s="392">
        <f>ZAŁ18!Z52</f>
        <v>0</v>
      </c>
      <c r="AA43" s="392">
        <f>ZAŁ18!AA52</f>
        <v>0</v>
      </c>
      <c r="AB43" s="392">
        <f>ZAŁ18!AB52</f>
        <v>0</v>
      </c>
      <c r="AC43" s="392">
        <f>ZAŁ18!AC52</f>
        <v>0</v>
      </c>
      <c r="AD43" s="928">
        <f>ZAŁ18!AD52</f>
        <v>0</v>
      </c>
    </row>
    <row r="44" spans="1:30" s="184" customFormat="1" ht="27" customHeight="1" x14ac:dyDescent="0.25">
      <c r="A44" s="177"/>
      <c r="B44" s="938" t="s">
        <v>122</v>
      </c>
      <c r="C44" s="188" t="s">
        <v>597</v>
      </c>
      <c r="D44" s="194" t="s">
        <v>73</v>
      </c>
      <c r="E44" s="424">
        <f t="shared" si="8"/>
        <v>0</v>
      </c>
      <c r="F44" s="393">
        <f>F43*F20</f>
        <v>0</v>
      </c>
      <c r="G44" s="393">
        <f t="shared" ref="G44:AD44" si="11">G43*G20</f>
        <v>0</v>
      </c>
      <c r="H44" s="393">
        <f t="shared" si="11"/>
        <v>0</v>
      </c>
      <c r="I44" s="393">
        <f t="shared" si="11"/>
        <v>0</v>
      </c>
      <c r="J44" s="393">
        <f t="shared" si="11"/>
        <v>0</v>
      </c>
      <c r="K44" s="393">
        <f t="shared" si="11"/>
        <v>0</v>
      </c>
      <c r="L44" s="393">
        <f>L43*L20</f>
        <v>0</v>
      </c>
      <c r="M44" s="393">
        <f t="shared" si="11"/>
        <v>0</v>
      </c>
      <c r="N44" s="393">
        <f t="shared" si="11"/>
        <v>0</v>
      </c>
      <c r="O44" s="393">
        <f t="shared" si="11"/>
        <v>0</v>
      </c>
      <c r="P44" s="393">
        <f t="shared" si="11"/>
        <v>0</v>
      </c>
      <c r="Q44" s="393">
        <f t="shared" si="11"/>
        <v>0</v>
      </c>
      <c r="R44" s="393">
        <f t="shared" si="11"/>
        <v>0</v>
      </c>
      <c r="S44" s="393">
        <f t="shared" si="11"/>
        <v>0</v>
      </c>
      <c r="T44" s="393">
        <f t="shared" si="11"/>
        <v>0</v>
      </c>
      <c r="U44" s="393">
        <f t="shared" si="11"/>
        <v>0</v>
      </c>
      <c r="V44" s="393">
        <f t="shared" si="11"/>
        <v>0</v>
      </c>
      <c r="W44" s="393">
        <f t="shared" si="11"/>
        <v>0</v>
      </c>
      <c r="X44" s="393">
        <f t="shared" si="11"/>
        <v>0</v>
      </c>
      <c r="Y44" s="393">
        <f t="shared" si="11"/>
        <v>0</v>
      </c>
      <c r="Z44" s="393">
        <f t="shared" si="11"/>
        <v>0</v>
      </c>
      <c r="AA44" s="393">
        <f t="shared" si="11"/>
        <v>0</v>
      </c>
      <c r="AB44" s="393">
        <f t="shared" si="11"/>
        <v>0</v>
      </c>
      <c r="AC44" s="393">
        <f t="shared" si="11"/>
        <v>0</v>
      </c>
      <c r="AD44" s="930">
        <f t="shared" si="11"/>
        <v>0</v>
      </c>
    </row>
    <row r="45" spans="1:30" s="184" customFormat="1" ht="17.100000000000001" customHeight="1" x14ac:dyDescent="0.25">
      <c r="A45" s="177"/>
      <c r="B45" s="939"/>
      <c r="C45" s="191"/>
      <c r="D45" s="187"/>
      <c r="E45" s="19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913"/>
    </row>
    <row r="46" spans="1:30" s="160" customFormat="1" ht="15" x14ac:dyDescent="0.25">
      <c r="A46" s="155"/>
      <c r="B46" s="924"/>
      <c r="C46" s="925"/>
      <c r="D46" s="926"/>
      <c r="E46" s="925"/>
      <c r="F46" s="925"/>
      <c r="G46" s="925"/>
      <c r="H46" s="925"/>
      <c r="I46" s="925"/>
      <c r="J46" s="925"/>
      <c r="K46" s="925"/>
      <c r="L46" s="925"/>
      <c r="M46" s="925"/>
      <c r="N46" s="925"/>
      <c r="O46" s="925"/>
      <c r="P46" s="925"/>
      <c r="Q46" s="925"/>
      <c r="R46" s="925"/>
      <c r="S46" s="925"/>
      <c r="T46" s="925"/>
      <c r="U46" s="925"/>
      <c r="V46" s="925"/>
      <c r="W46" s="925"/>
      <c r="X46" s="925"/>
      <c r="Y46" s="925"/>
      <c r="Z46" s="925"/>
      <c r="AA46" s="925"/>
      <c r="AB46" s="925"/>
      <c r="AC46" s="925"/>
      <c r="AD46" s="927"/>
    </row>
    <row r="47" spans="1:30" s="160" customFormat="1" ht="26.25" customHeight="1" x14ac:dyDescent="0.25">
      <c r="A47" s="155"/>
      <c r="B47" s="940" t="s">
        <v>90</v>
      </c>
      <c r="C47" s="197"/>
      <c r="D47" s="941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942"/>
    </row>
    <row r="48" spans="1:30" s="160" customFormat="1" ht="26.25" customHeight="1" x14ac:dyDescent="0.25">
      <c r="A48" s="155"/>
      <c r="B48" s="940"/>
      <c r="C48" s="197"/>
      <c r="D48" s="941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942"/>
    </row>
    <row r="49" spans="1:45" s="160" customFormat="1" ht="15" x14ac:dyDescent="0.25">
      <c r="A49" s="155"/>
      <c r="B49" s="1070" t="s">
        <v>91</v>
      </c>
      <c r="C49" s="1072" t="s">
        <v>431</v>
      </c>
      <c r="D49" s="1074" t="s">
        <v>97</v>
      </c>
      <c r="E49" s="1076" t="s">
        <v>96</v>
      </c>
      <c r="F49" s="1065" t="s">
        <v>182</v>
      </c>
      <c r="G49" s="1066"/>
      <c r="H49" s="1066"/>
      <c r="I49" s="1066"/>
      <c r="J49" s="1066"/>
      <c r="K49" s="1066"/>
      <c r="L49" s="1066"/>
      <c r="M49" s="1066"/>
      <c r="N49" s="1066"/>
      <c r="O49" s="1066"/>
      <c r="P49" s="1066"/>
      <c r="Q49" s="1066"/>
      <c r="R49" s="1066"/>
      <c r="S49" s="1066"/>
      <c r="T49" s="1066"/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1:45" s="32" customFormat="1" ht="17.100000000000001" customHeight="1" x14ac:dyDescent="0.25">
      <c r="A50" s="155"/>
      <c r="B50" s="1071"/>
      <c r="C50" s="1073"/>
      <c r="D50" s="1075"/>
      <c r="E50" s="1077"/>
      <c r="F50" s="176">
        <v>1</v>
      </c>
      <c r="G50" s="176">
        <v>2</v>
      </c>
      <c r="H50" s="176">
        <v>3</v>
      </c>
      <c r="I50" s="176">
        <v>4</v>
      </c>
      <c r="J50" s="176">
        <v>5</v>
      </c>
      <c r="K50" s="176">
        <v>6</v>
      </c>
      <c r="L50" s="176">
        <v>7</v>
      </c>
      <c r="M50" s="176">
        <v>8</v>
      </c>
      <c r="N50" s="176">
        <v>9</v>
      </c>
      <c r="O50" s="176">
        <v>10</v>
      </c>
      <c r="P50" s="176">
        <v>11</v>
      </c>
      <c r="Q50" s="176">
        <v>12</v>
      </c>
      <c r="R50" s="176">
        <v>13</v>
      </c>
      <c r="S50" s="176">
        <v>14</v>
      </c>
      <c r="T50" s="176">
        <v>15</v>
      </c>
      <c r="U50" s="176">
        <v>16</v>
      </c>
      <c r="V50" s="176">
        <v>17</v>
      </c>
      <c r="W50" s="176">
        <v>18</v>
      </c>
      <c r="X50" s="176">
        <v>19</v>
      </c>
      <c r="Y50" s="176">
        <v>20</v>
      </c>
      <c r="Z50" s="176">
        <v>21</v>
      </c>
      <c r="AA50" s="176">
        <v>22</v>
      </c>
      <c r="AB50" s="176">
        <v>23</v>
      </c>
      <c r="AC50" s="176">
        <v>24</v>
      </c>
      <c r="AD50" s="918">
        <v>25</v>
      </c>
    </row>
    <row r="51" spans="1:45" s="32" customFormat="1" ht="17.100000000000001" customHeight="1" x14ac:dyDescent="0.25">
      <c r="A51" s="155"/>
      <c r="B51" s="868"/>
      <c r="C51" s="390" t="s">
        <v>308</v>
      </c>
      <c r="D51" s="388"/>
      <c r="E51" s="388"/>
      <c r="F51" s="389">
        <f>ZAŁ18!F19</f>
        <v>44012</v>
      </c>
      <c r="G51" s="389">
        <f>ZAŁ18!G19</f>
        <v>44377</v>
      </c>
      <c r="H51" s="389">
        <f>ZAŁ18!H19</f>
        <v>44742</v>
      </c>
      <c r="I51" s="389">
        <f>ZAŁ18!I19</f>
        <v>45107</v>
      </c>
      <c r="J51" s="389">
        <f>ZAŁ18!J19</f>
        <v>45473</v>
      </c>
      <c r="K51" s="389">
        <f>ZAŁ18!K19</f>
        <v>45838</v>
      </c>
      <c r="L51" s="389">
        <f>ZAŁ18!L19</f>
        <v>46203</v>
      </c>
      <c r="M51" s="389">
        <f>ZAŁ18!M19</f>
        <v>46568</v>
      </c>
      <c r="N51" s="389">
        <f>ZAŁ18!N19</f>
        <v>46934</v>
      </c>
      <c r="O51" s="389">
        <f>ZAŁ18!O19</f>
        <v>47299</v>
      </c>
      <c r="P51" s="389">
        <f>ZAŁ18!P19</f>
        <v>47664</v>
      </c>
      <c r="Q51" s="389">
        <f>ZAŁ18!Q19</f>
        <v>48029</v>
      </c>
      <c r="R51" s="389">
        <f>ZAŁ18!R19</f>
        <v>48395</v>
      </c>
      <c r="S51" s="389">
        <f>ZAŁ18!S19</f>
        <v>48760</v>
      </c>
      <c r="T51" s="389">
        <f>ZAŁ18!T19</f>
        <v>49125</v>
      </c>
      <c r="U51" s="389">
        <f>ZAŁ18!U19</f>
        <v>49490</v>
      </c>
      <c r="V51" s="389">
        <f>ZAŁ18!V19</f>
        <v>49856</v>
      </c>
      <c r="W51" s="389">
        <f>ZAŁ18!W19</f>
        <v>50221</v>
      </c>
      <c r="X51" s="389">
        <f>ZAŁ18!X19</f>
        <v>50586</v>
      </c>
      <c r="Y51" s="389">
        <f>ZAŁ18!Y19</f>
        <v>50951</v>
      </c>
      <c r="Z51" s="389">
        <f>ZAŁ18!Z19</f>
        <v>51317</v>
      </c>
      <c r="AA51" s="389">
        <f>ZAŁ18!AA19</f>
        <v>51682</v>
      </c>
      <c r="AB51" s="389">
        <f>ZAŁ18!AB19</f>
        <v>52047</v>
      </c>
      <c r="AC51" s="389">
        <f>ZAŁ18!AC19</f>
        <v>52412</v>
      </c>
      <c r="AD51" s="869">
        <f>ZAŁ18!AD19</f>
        <v>52778</v>
      </c>
    </row>
    <row r="52" spans="1:45" s="34" customFormat="1" ht="30" customHeight="1" x14ac:dyDescent="0.25">
      <c r="A52" s="177"/>
      <c r="B52" s="943" t="s">
        <v>123</v>
      </c>
      <c r="C52" s="178" t="s">
        <v>432</v>
      </c>
      <c r="D52" s="198" t="s">
        <v>92</v>
      </c>
      <c r="E52" s="183">
        <f>SUM(F52:AD52)</f>
        <v>0</v>
      </c>
      <c r="F52" s="392">
        <f>+ZAŁ18!F61</f>
        <v>0</v>
      </c>
      <c r="G52" s="392">
        <f>+ZAŁ18!G61</f>
        <v>0</v>
      </c>
      <c r="H52" s="392">
        <f>+ZAŁ18!H61</f>
        <v>0</v>
      </c>
      <c r="I52" s="392">
        <f>+ZAŁ18!I61</f>
        <v>0</v>
      </c>
      <c r="J52" s="392">
        <f>+ZAŁ18!J61</f>
        <v>0</v>
      </c>
      <c r="K52" s="392">
        <f>+ZAŁ18!K61</f>
        <v>0</v>
      </c>
      <c r="L52" s="392">
        <f>+ZAŁ18!L61</f>
        <v>0</v>
      </c>
      <c r="M52" s="392">
        <f>+ZAŁ18!M61</f>
        <v>0</v>
      </c>
      <c r="N52" s="392">
        <f>+ZAŁ18!N61</f>
        <v>0</v>
      </c>
      <c r="O52" s="392">
        <f>+ZAŁ18!O61</f>
        <v>0</v>
      </c>
      <c r="P52" s="392">
        <f>+ZAŁ18!P61</f>
        <v>0</v>
      </c>
      <c r="Q52" s="392">
        <f>+ZAŁ18!Q61</f>
        <v>0</v>
      </c>
      <c r="R52" s="392">
        <f>+ZAŁ18!R61</f>
        <v>0</v>
      </c>
      <c r="S52" s="392">
        <f>+ZAŁ18!S61</f>
        <v>0</v>
      </c>
      <c r="T52" s="392">
        <f>+ZAŁ18!T61</f>
        <v>0</v>
      </c>
      <c r="U52" s="392">
        <f>+ZAŁ18!U61</f>
        <v>0</v>
      </c>
      <c r="V52" s="392">
        <f>+ZAŁ18!V61</f>
        <v>0</v>
      </c>
      <c r="W52" s="392">
        <f>+ZAŁ18!W61</f>
        <v>0</v>
      </c>
      <c r="X52" s="392">
        <f>+ZAŁ18!X61</f>
        <v>0</v>
      </c>
      <c r="Y52" s="392">
        <f>+ZAŁ18!Y61</f>
        <v>0</v>
      </c>
      <c r="Z52" s="392">
        <f>+ZAŁ18!Z61</f>
        <v>0</v>
      </c>
      <c r="AA52" s="392">
        <f>+ZAŁ18!AA61</f>
        <v>0</v>
      </c>
      <c r="AB52" s="392">
        <f>+ZAŁ18!AB61</f>
        <v>0</v>
      </c>
      <c r="AC52" s="392">
        <f>+ZAŁ18!AC61</f>
        <v>0</v>
      </c>
      <c r="AD52" s="928">
        <f>+ZAŁ18!AD61</f>
        <v>0</v>
      </c>
    </row>
    <row r="53" spans="1:45" s="34" customFormat="1" ht="29.25" customHeight="1" x14ac:dyDescent="0.25">
      <c r="A53" s="177"/>
      <c r="B53" s="929" t="s">
        <v>124</v>
      </c>
      <c r="C53" s="188" t="s">
        <v>125</v>
      </c>
      <c r="D53" s="189" t="s">
        <v>73</v>
      </c>
      <c r="E53" s="424">
        <f>SUM(F53:AD53)</f>
        <v>0</v>
      </c>
      <c r="F53" s="393">
        <f>F52*F20</f>
        <v>0</v>
      </c>
      <c r="G53" s="393">
        <f t="shared" ref="G53:AD53" si="12">G52*G20</f>
        <v>0</v>
      </c>
      <c r="H53" s="393">
        <f t="shared" si="12"/>
        <v>0</v>
      </c>
      <c r="I53" s="393">
        <f t="shared" si="12"/>
        <v>0</v>
      </c>
      <c r="J53" s="393">
        <f t="shared" si="12"/>
        <v>0</v>
      </c>
      <c r="K53" s="393">
        <f t="shared" si="12"/>
        <v>0</v>
      </c>
      <c r="L53" s="393">
        <f t="shared" si="12"/>
        <v>0</v>
      </c>
      <c r="M53" s="393">
        <f t="shared" si="12"/>
        <v>0</v>
      </c>
      <c r="N53" s="393">
        <f t="shared" si="12"/>
        <v>0</v>
      </c>
      <c r="O53" s="393">
        <f t="shared" si="12"/>
        <v>0</v>
      </c>
      <c r="P53" s="393">
        <f t="shared" si="12"/>
        <v>0</v>
      </c>
      <c r="Q53" s="393">
        <f t="shared" si="12"/>
        <v>0</v>
      </c>
      <c r="R53" s="393">
        <f t="shared" si="12"/>
        <v>0</v>
      </c>
      <c r="S53" s="393">
        <f t="shared" si="12"/>
        <v>0</v>
      </c>
      <c r="T53" s="393">
        <f t="shared" si="12"/>
        <v>0</v>
      </c>
      <c r="U53" s="393">
        <f t="shared" si="12"/>
        <v>0</v>
      </c>
      <c r="V53" s="393">
        <f t="shared" si="12"/>
        <v>0</v>
      </c>
      <c r="W53" s="393">
        <f t="shared" si="12"/>
        <v>0</v>
      </c>
      <c r="X53" s="393">
        <f t="shared" si="12"/>
        <v>0</v>
      </c>
      <c r="Y53" s="393">
        <f t="shared" si="12"/>
        <v>0</v>
      </c>
      <c r="Z53" s="393">
        <f t="shared" si="12"/>
        <v>0</v>
      </c>
      <c r="AA53" s="393">
        <f t="shared" si="12"/>
        <v>0</v>
      </c>
      <c r="AB53" s="393">
        <f t="shared" si="12"/>
        <v>0</v>
      </c>
      <c r="AC53" s="393">
        <f t="shared" si="12"/>
        <v>0</v>
      </c>
      <c r="AD53" s="930">
        <f t="shared" si="12"/>
        <v>0</v>
      </c>
    </row>
    <row r="54" spans="1:45" s="32" customFormat="1" ht="17.100000000000001" customHeight="1" x14ac:dyDescent="0.25">
      <c r="A54" s="155"/>
      <c r="B54" s="944"/>
      <c r="C54" s="199"/>
      <c r="D54" s="193"/>
      <c r="E54" s="200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912"/>
    </row>
    <row r="55" spans="1:45" s="32" customFormat="1" ht="17.100000000000001" customHeight="1" x14ac:dyDescent="0.25">
      <c r="A55" s="155"/>
      <c r="B55" s="944"/>
      <c r="C55" s="199"/>
      <c r="D55" s="193"/>
      <c r="E55" s="200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912"/>
    </row>
    <row r="56" spans="1:45" ht="15" x14ac:dyDescent="0.25">
      <c r="A56"/>
      <c r="B56" s="94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28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45" customHeight="1" x14ac:dyDescent="0.25">
      <c r="A57"/>
      <c r="B57" s="945"/>
      <c r="C57" s="946" t="s">
        <v>163</v>
      </c>
      <c r="D57" s="205"/>
      <c r="E57" s="947"/>
      <c r="F57" s="947"/>
      <c r="G57" s="946" t="s">
        <v>165</v>
      </c>
      <c r="H57" s="947"/>
      <c r="I57" s="947"/>
      <c r="J57" s="947"/>
      <c r="K57" s="947"/>
      <c r="L57" s="946" t="s">
        <v>165</v>
      </c>
      <c r="M57" s="947"/>
      <c r="N57" s="947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28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6.5" thickBot="1" x14ac:dyDescent="0.3">
      <c r="A58"/>
      <c r="B58" s="948"/>
      <c r="C58" s="949" t="s">
        <v>164</v>
      </c>
      <c r="D58" s="950"/>
      <c r="E58" s="951"/>
      <c r="F58" s="950"/>
      <c r="G58" s="949" t="s">
        <v>166</v>
      </c>
      <c r="H58" s="951"/>
      <c r="I58" s="951"/>
      <c r="J58" s="951"/>
      <c r="K58" s="950"/>
      <c r="L58" s="949" t="s">
        <v>166</v>
      </c>
      <c r="M58" s="951"/>
      <c r="N58" s="951"/>
      <c r="O58" s="952"/>
      <c r="P58" s="952"/>
      <c r="Q58" s="552"/>
      <c r="R58" s="552"/>
      <c r="S58" s="552"/>
      <c r="T58" s="552"/>
      <c r="U58" s="552"/>
      <c r="V58" s="552"/>
      <c r="W58" s="552"/>
      <c r="X58" s="552"/>
      <c r="Y58" s="552"/>
      <c r="Z58" s="552"/>
      <c r="AA58" s="552"/>
      <c r="AB58" s="552"/>
      <c r="AC58" s="552"/>
      <c r="AD58" s="554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.75" thickTop="1" x14ac:dyDescent="0.25">
      <c r="A59"/>
      <c r="B59" s="201"/>
      <c r="C59"/>
      <c r="D59" s="202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45" ht="15" x14ac:dyDescent="0.25">
      <c r="A60"/>
      <c r="B60" s="201"/>
      <c r="C60"/>
      <c r="D60" s="202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45" ht="15" x14ac:dyDescent="0.25">
      <c r="A61"/>
      <c r="B61" s="201"/>
      <c r="C61"/>
      <c r="D61" s="202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45" ht="15" x14ac:dyDescent="0.25">
      <c r="A62"/>
      <c r="B62" s="201"/>
      <c r="C62"/>
      <c r="D62" s="20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45" ht="15" x14ac:dyDescent="0.25">
      <c r="A63"/>
      <c r="B63" s="201"/>
      <c r="C63"/>
      <c r="D63" s="202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45" ht="15" x14ac:dyDescent="0.25">
      <c r="A64"/>
      <c r="B64" s="201"/>
      <c r="C64"/>
      <c r="D64" s="202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5" x14ac:dyDescent="0.25">
      <c r="A65"/>
      <c r="B65" s="201"/>
      <c r="C65"/>
      <c r="D65" s="202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5" x14ac:dyDescent="0.25">
      <c r="A66"/>
      <c r="B66" s="201"/>
      <c r="C66"/>
      <c r="D66" s="202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5" x14ac:dyDescent="0.25">
      <c r="A67"/>
      <c r="B67" s="201"/>
      <c r="C67"/>
      <c r="D67" s="202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5" x14ac:dyDescent="0.25">
      <c r="A68"/>
      <c r="B68" s="201"/>
      <c r="C68"/>
      <c r="D68" s="202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5" x14ac:dyDescent="0.25">
      <c r="A69"/>
      <c r="B69" s="201"/>
      <c r="C69"/>
      <c r="D69" s="202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5" x14ac:dyDescent="0.25">
      <c r="A70"/>
      <c r="B70" s="201"/>
      <c r="C70"/>
      <c r="D70" s="202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5" x14ac:dyDescent="0.25">
      <c r="A71"/>
      <c r="B71" s="201"/>
      <c r="C71"/>
      <c r="D71" s="202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5" x14ac:dyDescent="0.25">
      <c r="A72"/>
      <c r="B72" s="201"/>
      <c r="C72"/>
      <c r="D72" s="20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5" x14ac:dyDescent="0.25">
      <c r="A73"/>
      <c r="B73" s="201"/>
      <c r="C73"/>
      <c r="D73" s="202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5" x14ac:dyDescent="0.25">
      <c r="A74"/>
      <c r="B74" s="201"/>
      <c r="C74"/>
      <c r="D74" s="202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5" x14ac:dyDescent="0.25">
      <c r="A75"/>
      <c r="B75" s="201"/>
      <c r="C75"/>
      <c r="D75" s="202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5" x14ac:dyDescent="0.25">
      <c r="A76"/>
      <c r="B76" s="201"/>
      <c r="C76"/>
      <c r="D76" s="202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5" x14ac:dyDescent="0.25">
      <c r="A77"/>
      <c r="B77" s="201"/>
      <c r="C77"/>
      <c r="D77" s="202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5" x14ac:dyDescent="0.25">
      <c r="A78"/>
      <c r="B78" s="201"/>
      <c r="C78"/>
      <c r="D78" s="202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5" x14ac:dyDescent="0.25">
      <c r="A79"/>
      <c r="B79" s="201"/>
      <c r="C79"/>
      <c r="D79" s="202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5" x14ac:dyDescent="0.25">
      <c r="A80"/>
      <c r="B80" s="201"/>
      <c r="C80"/>
      <c r="D80" s="202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5" x14ac:dyDescent="0.25">
      <c r="A81"/>
      <c r="B81" s="201"/>
      <c r="C81"/>
      <c r="D81" s="202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5" x14ac:dyDescent="0.25">
      <c r="A82"/>
      <c r="B82" s="201"/>
      <c r="C82"/>
      <c r="D82" s="20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5" x14ac:dyDescent="0.25">
      <c r="A83"/>
      <c r="B83" s="201"/>
      <c r="C83"/>
      <c r="D83" s="202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5" x14ac:dyDescent="0.25">
      <c r="A84"/>
      <c r="B84" s="201"/>
      <c r="C84"/>
      <c r="D84" s="202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5" x14ac:dyDescent="0.25">
      <c r="A85"/>
      <c r="B85" s="201"/>
      <c r="C85"/>
      <c r="D85" s="202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5" x14ac:dyDescent="0.25">
      <c r="A86"/>
      <c r="B86" s="201"/>
      <c r="C86"/>
      <c r="D86" s="202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5" x14ac:dyDescent="0.25">
      <c r="A87"/>
      <c r="B87" s="201"/>
      <c r="C87"/>
      <c r="D87" s="202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5" x14ac:dyDescent="0.25">
      <c r="A88"/>
      <c r="B88" s="201"/>
      <c r="C88"/>
      <c r="D88" s="202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5" x14ac:dyDescent="0.25">
      <c r="A89"/>
      <c r="B89" s="201"/>
      <c r="C89"/>
      <c r="D89" s="202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5" x14ac:dyDescent="0.25">
      <c r="A90"/>
      <c r="B90" s="201"/>
      <c r="C90"/>
      <c r="D90" s="202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5" x14ac:dyDescent="0.25">
      <c r="A91"/>
      <c r="B91" s="201"/>
      <c r="C91"/>
      <c r="D91" s="202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5" x14ac:dyDescent="0.25">
      <c r="A92"/>
      <c r="B92" s="201"/>
      <c r="C92"/>
      <c r="D92" s="20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5" x14ac:dyDescent="0.25">
      <c r="A93"/>
      <c r="B93" s="201"/>
      <c r="C93"/>
      <c r="D93" s="202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5" x14ac:dyDescent="0.25">
      <c r="A94"/>
      <c r="B94" s="201"/>
      <c r="C94"/>
      <c r="D94" s="202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5" x14ac:dyDescent="0.25">
      <c r="A95"/>
      <c r="B95" s="201"/>
      <c r="C95"/>
      <c r="D95" s="202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5" x14ac:dyDescent="0.25">
      <c r="A96"/>
      <c r="B96" s="201"/>
      <c r="C96"/>
      <c r="D96" s="202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5" x14ac:dyDescent="0.25">
      <c r="A97"/>
      <c r="B97" s="201"/>
      <c r="C97"/>
      <c r="D97" s="202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5" x14ac:dyDescent="0.25">
      <c r="A98"/>
      <c r="B98" s="201"/>
      <c r="C98"/>
      <c r="D98" s="202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5" x14ac:dyDescent="0.25">
      <c r="A99"/>
      <c r="B99" s="201"/>
      <c r="C99"/>
      <c r="D99" s="202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5" x14ac:dyDescent="0.25">
      <c r="A100"/>
      <c r="B100" s="201"/>
      <c r="C100"/>
      <c r="D100" s="202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5" x14ac:dyDescent="0.25">
      <c r="A101"/>
      <c r="B101" s="201"/>
      <c r="C101"/>
      <c r="D101" s="202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5" x14ac:dyDescent="0.25">
      <c r="A102"/>
      <c r="B102" s="201"/>
      <c r="C102"/>
      <c r="D102" s="2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5" x14ac:dyDescent="0.25">
      <c r="A103"/>
      <c r="B103" s="201"/>
      <c r="C103"/>
      <c r="D103" s="202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5" x14ac:dyDescent="0.25">
      <c r="A104"/>
      <c r="B104" s="201"/>
      <c r="C104"/>
      <c r="D104" s="202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5" x14ac:dyDescent="0.25">
      <c r="A105"/>
      <c r="B105" s="201"/>
      <c r="C105"/>
      <c r="D105" s="202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5" x14ac:dyDescent="0.25">
      <c r="A106"/>
      <c r="B106" s="201"/>
      <c r="C106"/>
      <c r="D106" s="202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5" x14ac:dyDescent="0.25">
      <c r="A107"/>
      <c r="B107" s="201"/>
      <c r="C107"/>
      <c r="D107" s="202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5" x14ac:dyDescent="0.25">
      <c r="A108"/>
      <c r="B108" s="201"/>
      <c r="C108"/>
      <c r="D108" s="202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5" x14ac:dyDescent="0.25">
      <c r="A109"/>
      <c r="B109" s="201"/>
      <c r="C109"/>
      <c r="D109" s="202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5" x14ac:dyDescent="0.25">
      <c r="A110"/>
      <c r="B110" s="201"/>
      <c r="C110"/>
      <c r="D110" s="202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5" x14ac:dyDescent="0.25">
      <c r="A111"/>
      <c r="B111" s="201"/>
      <c r="C111"/>
      <c r="D111" s="202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5" x14ac:dyDescent="0.25">
      <c r="A112"/>
      <c r="B112" s="201"/>
      <c r="C112"/>
      <c r="D112" s="20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5" x14ac:dyDescent="0.25">
      <c r="A113"/>
      <c r="B113" s="201"/>
      <c r="C113"/>
      <c r="D113" s="202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5" x14ac:dyDescent="0.25">
      <c r="A114"/>
      <c r="B114" s="201"/>
      <c r="C114"/>
      <c r="D114" s="202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5" x14ac:dyDescent="0.25">
      <c r="A115"/>
      <c r="B115" s="201"/>
      <c r="C115"/>
      <c r="D115" s="202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5" x14ac:dyDescent="0.25">
      <c r="A116"/>
      <c r="B116" s="201"/>
      <c r="C116"/>
      <c r="D116" s="202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5" x14ac:dyDescent="0.25">
      <c r="A117"/>
      <c r="B117" s="201"/>
      <c r="C117"/>
      <c r="D117" s="202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5" x14ac:dyDescent="0.25">
      <c r="A118"/>
      <c r="B118" s="201"/>
      <c r="C118"/>
      <c r="D118" s="202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5" x14ac:dyDescent="0.25">
      <c r="A119"/>
      <c r="B119" s="201"/>
      <c r="C119"/>
      <c r="D119" s="202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5" x14ac:dyDescent="0.25">
      <c r="A120"/>
      <c r="B120" s="201"/>
      <c r="C120"/>
      <c r="D120" s="202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5" x14ac:dyDescent="0.25">
      <c r="A121"/>
      <c r="B121" s="201"/>
      <c r="C121"/>
      <c r="D121" s="202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5" x14ac:dyDescent="0.25">
      <c r="A122"/>
      <c r="B122" s="201"/>
      <c r="C122"/>
      <c r="D122" s="20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5" x14ac:dyDescent="0.25">
      <c r="A123"/>
      <c r="B123" s="201"/>
      <c r="C123"/>
      <c r="D123" s="202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5" x14ac:dyDescent="0.25">
      <c r="A124"/>
      <c r="B124" s="201"/>
      <c r="C124"/>
      <c r="D124" s="202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5" x14ac:dyDescent="0.25">
      <c r="A125"/>
      <c r="B125" s="201"/>
      <c r="C125"/>
      <c r="D125" s="202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5" x14ac:dyDescent="0.25">
      <c r="A126"/>
      <c r="B126" s="201"/>
      <c r="C126"/>
      <c r="D126" s="202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5" x14ac:dyDescent="0.25">
      <c r="A127"/>
      <c r="B127" s="201"/>
      <c r="C127"/>
      <c r="D127" s="202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5" x14ac:dyDescent="0.25">
      <c r="A128"/>
      <c r="B128" s="201"/>
      <c r="C128"/>
      <c r="D128" s="202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5" x14ac:dyDescent="0.25">
      <c r="A129"/>
      <c r="B129" s="201"/>
      <c r="C129"/>
      <c r="D129" s="202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5" x14ac:dyDescent="0.25">
      <c r="A130"/>
      <c r="B130" s="201"/>
      <c r="C130"/>
      <c r="D130" s="202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5" x14ac:dyDescent="0.25">
      <c r="A131"/>
      <c r="B131" s="201"/>
      <c r="C131"/>
      <c r="D131" s="202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5" x14ac:dyDescent="0.25">
      <c r="A132"/>
      <c r="B132" s="201"/>
      <c r="C132"/>
      <c r="D132" s="20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5" x14ac:dyDescent="0.25">
      <c r="A133"/>
      <c r="B133" s="201"/>
      <c r="C133"/>
      <c r="D133" s="202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5" x14ac:dyDescent="0.25">
      <c r="A134"/>
      <c r="B134" s="201"/>
      <c r="C134"/>
      <c r="D134" s="202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5" x14ac:dyDescent="0.25">
      <c r="A135"/>
      <c r="B135" s="201"/>
      <c r="C135"/>
      <c r="D135" s="202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5" x14ac:dyDescent="0.25">
      <c r="A136"/>
      <c r="B136" s="201"/>
      <c r="C136"/>
      <c r="D136" s="202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5" x14ac:dyDescent="0.25">
      <c r="A137"/>
      <c r="B137" s="201"/>
      <c r="C137"/>
      <c r="D137" s="202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5" x14ac:dyDescent="0.25">
      <c r="A138"/>
      <c r="B138" s="201"/>
      <c r="C138"/>
      <c r="D138" s="202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5" x14ac:dyDescent="0.25">
      <c r="A139"/>
      <c r="B139" s="201"/>
      <c r="C139"/>
      <c r="D139" s="202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5" x14ac:dyDescent="0.25">
      <c r="A140"/>
      <c r="B140" s="201"/>
      <c r="C140"/>
      <c r="D140" s="202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5" x14ac:dyDescent="0.25">
      <c r="A141"/>
      <c r="B141" s="201"/>
      <c r="C141"/>
      <c r="D141" s="202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5" x14ac:dyDescent="0.25">
      <c r="A142"/>
      <c r="B142" s="201"/>
      <c r="C142"/>
      <c r="D142" s="20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5" x14ac:dyDescent="0.25">
      <c r="A143"/>
      <c r="B143" s="201"/>
      <c r="C143"/>
      <c r="D143" s="202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5" x14ac:dyDescent="0.25">
      <c r="A144"/>
      <c r="B144" s="201"/>
      <c r="C144"/>
      <c r="D144" s="202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5" x14ac:dyDescent="0.25">
      <c r="A145"/>
      <c r="B145" s="201"/>
      <c r="C145"/>
      <c r="D145" s="202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5" x14ac:dyDescent="0.25">
      <c r="A146"/>
      <c r="B146" s="201"/>
      <c r="C146"/>
      <c r="D146" s="202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5" x14ac:dyDescent="0.25">
      <c r="A147"/>
      <c r="B147" s="201"/>
      <c r="C147"/>
      <c r="D147" s="202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5" x14ac:dyDescent="0.25">
      <c r="A148"/>
      <c r="B148" s="201"/>
      <c r="C148"/>
      <c r="D148" s="202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5" x14ac:dyDescent="0.25">
      <c r="A149"/>
      <c r="B149" s="201"/>
      <c r="C149"/>
      <c r="D149" s="202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5" x14ac:dyDescent="0.25">
      <c r="A150"/>
      <c r="B150" s="201"/>
      <c r="C150"/>
      <c r="D150" s="202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5" x14ac:dyDescent="0.25">
      <c r="A151"/>
      <c r="B151" s="201"/>
      <c r="C151"/>
      <c r="D151" s="202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5" x14ac:dyDescent="0.25">
      <c r="A152"/>
      <c r="B152" s="201"/>
      <c r="C152"/>
      <c r="D152" s="20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5" x14ac:dyDescent="0.25">
      <c r="A153"/>
      <c r="B153" s="201"/>
      <c r="C153"/>
      <c r="D153" s="202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5" x14ac:dyDescent="0.25">
      <c r="A154"/>
      <c r="B154" s="201"/>
      <c r="C154"/>
      <c r="D154" s="202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5" x14ac:dyDescent="0.25">
      <c r="A155"/>
      <c r="B155" s="201"/>
      <c r="C155"/>
      <c r="D155" s="202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5" x14ac:dyDescent="0.25">
      <c r="A156"/>
      <c r="B156" s="201"/>
      <c r="C156"/>
      <c r="D156" s="202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5" x14ac:dyDescent="0.25">
      <c r="A157"/>
      <c r="B157" s="201"/>
      <c r="C157"/>
      <c r="D157" s="202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5" x14ac:dyDescent="0.25">
      <c r="A158"/>
      <c r="B158" s="201"/>
      <c r="C158"/>
      <c r="D158" s="202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5" x14ac:dyDescent="0.25">
      <c r="A159"/>
      <c r="B159" s="201"/>
      <c r="C159"/>
      <c r="D159" s="202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5" x14ac:dyDescent="0.25">
      <c r="A160"/>
      <c r="B160" s="201"/>
      <c r="C160"/>
      <c r="D160" s="202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5" x14ac:dyDescent="0.25">
      <c r="A161"/>
      <c r="B161" s="201"/>
      <c r="C161"/>
      <c r="D161" s="202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5" x14ac:dyDescent="0.25">
      <c r="A162"/>
      <c r="B162" s="201"/>
      <c r="C162"/>
      <c r="D162" s="20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5" x14ac:dyDescent="0.25">
      <c r="A163"/>
      <c r="B163" s="201"/>
      <c r="C163"/>
      <c r="D163" s="202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5" x14ac:dyDescent="0.25">
      <c r="A164"/>
      <c r="B164" s="201"/>
      <c r="C164"/>
      <c r="D164" s="202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5" x14ac:dyDescent="0.25">
      <c r="A165"/>
      <c r="B165" s="201"/>
      <c r="C165"/>
      <c r="D165" s="202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5" x14ac:dyDescent="0.25">
      <c r="A166"/>
      <c r="B166" s="201"/>
      <c r="C166"/>
      <c r="D166" s="202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5" x14ac:dyDescent="0.25">
      <c r="A167"/>
      <c r="B167" s="201"/>
      <c r="C167"/>
      <c r="D167" s="202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5" x14ac:dyDescent="0.25">
      <c r="A168"/>
      <c r="B168" s="201"/>
      <c r="C168"/>
      <c r="D168" s="202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5" x14ac:dyDescent="0.25">
      <c r="A169"/>
      <c r="B169" s="201"/>
      <c r="C169"/>
      <c r="D169" s="202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5" x14ac:dyDescent="0.25">
      <c r="A170"/>
      <c r="B170" s="201"/>
      <c r="C170"/>
      <c r="D170" s="202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5" x14ac:dyDescent="0.25">
      <c r="A171"/>
      <c r="B171" s="201"/>
      <c r="C171"/>
      <c r="D171" s="202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5" x14ac:dyDescent="0.25">
      <c r="A172"/>
      <c r="B172" s="201"/>
      <c r="C172"/>
      <c r="D172" s="20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5" x14ac:dyDescent="0.25">
      <c r="A173"/>
      <c r="B173" s="201"/>
      <c r="C173"/>
      <c r="D173" s="202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5" x14ac:dyDescent="0.25">
      <c r="A174"/>
      <c r="B174" s="201"/>
      <c r="C174"/>
      <c r="D174" s="202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5" x14ac:dyDescent="0.25">
      <c r="A175"/>
      <c r="B175" s="201"/>
      <c r="C175"/>
      <c r="D175" s="202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5" x14ac:dyDescent="0.25">
      <c r="A176"/>
      <c r="B176" s="201"/>
      <c r="C176"/>
      <c r="D176" s="202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5" x14ac:dyDescent="0.25">
      <c r="A177"/>
      <c r="B177" s="201"/>
      <c r="C177"/>
      <c r="D177" s="202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5" x14ac:dyDescent="0.25">
      <c r="A178"/>
      <c r="B178" s="201"/>
      <c r="C178"/>
      <c r="D178" s="202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5" x14ac:dyDescent="0.25">
      <c r="A179"/>
      <c r="B179" s="201"/>
      <c r="C179"/>
      <c r="D179" s="202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5" x14ac:dyDescent="0.25">
      <c r="A180"/>
      <c r="B180" s="201"/>
      <c r="C180"/>
      <c r="D180" s="202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5" x14ac:dyDescent="0.25">
      <c r="A181"/>
      <c r="B181" s="201"/>
      <c r="C181"/>
      <c r="D181" s="202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5" x14ac:dyDescent="0.25">
      <c r="A182"/>
      <c r="B182" s="201"/>
      <c r="C182"/>
      <c r="D182" s="20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5" x14ac:dyDescent="0.25">
      <c r="A183"/>
      <c r="B183" s="201"/>
      <c r="C183"/>
      <c r="D183" s="202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5" x14ac:dyDescent="0.25">
      <c r="A184"/>
      <c r="B184" s="201"/>
      <c r="C184"/>
      <c r="D184" s="202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5" x14ac:dyDescent="0.25">
      <c r="A185"/>
      <c r="B185" s="201"/>
      <c r="C185"/>
      <c r="D185" s="202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5" x14ac:dyDescent="0.25">
      <c r="A186"/>
      <c r="B186" s="201"/>
      <c r="C186"/>
      <c r="D186" s="202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5" x14ac:dyDescent="0.25">
      <c r="A187"/>
      <c r="B187" s="201"/>
      <c r="C187"/>
      <c r="D187" s="202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5" x14ac:dyDescent="0.25">
      <c r="A188"/>
      <c r="B188" s="201"/>
      <c r="C188"/>
      <c r="D188" s="202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1:30" ht="15" x14ac:dyDescent="0.25">
      <c r="A189"/>
      <c r="B189" s="201"/>
      <c r="C189"/>
      <c r="D189" s="202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1:30" ht="15" x14ac:dyDescent="0.25">
      <c r="A190"/>
      <c r="B190" s="201"/>
      <c r="C190"/>
      <c r="D190" s="202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ht="15" x14ac:dyDescent="0.25">
      <c r="A191"/>
      <c r="B191" s="201"/>
      <c r="C191"/>
      <c r="D191" s="202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1:30" ht="15" x14ac:dyDescent="0.25">
      <c r="A192"/>
      <c r="B192" s="201"/>
      <c r="C192"/>
      <c r="D192" s="20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1:30" ht="15" x14ac:dyDescent="0.25">
      <c r="A193"/>
      <c r="B193" s="201"/>
      <c r="C193"/>
      <c r="D193" s="202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ht="15" x14ac:dyDescent="0.25">
      <c r="A194"/>
      <c r="B194" s="201"/>
      <c r="C194"/>
      <c r="D194" s="202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1:30" ht="15" x14ac:dyDescent="0.25">
      <c r="A195"/>
      <c r="B195" s="201"/>
      <c r="C195"/>
      <c r="D195" s="202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1:30" ht="15" x14ac:dyDescent="0.25">
      <c r="A196"/>
      <c r="B196" s="201"/>
      <c r="C196"/>
      <c r="D196" s="202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ht="15" x14ac:dyDescent="0.25">
      <c r="A197"/>
      <c r="B197" s="201"/>
      <c r="C197"/>
      <c r="D197" s="202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1:30" ht="15" x14ac:dyDescent="0.25">
      <c r="A198"/>
      <c r="B198" s="201"/>
      <c r="C198"/>
      <c r="D198" s="202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1:30" ht="15" x14ac:dyDescent="0.25">
      <c r="A199"/>
      <c r="B199" s="201"/>
      <c r="C199"/>
      <c r="D199" s="202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ht="15" x14ac:dyDescent="0.25">
      <c r="A200"/>
      <c r="B200" s="201"/>
      <c r="C200"/>
      <c r="D200" s="202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1:30" ht="15" x14ac:dyDescent="0.25">
      <c r="A201"/>
      <c r="B201" s="201"/>
      <c r="C201"/>
      <c r="D201" s="202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1:30" ht="15" x14ac:dyDescent="0.25">
      <c r="A202"/>
      <c r="B202" s="201"/>
      <c r="C202"/>
      <c r="D202" s="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ht="15" x14ac:dyDescent="0.25">
      <c r="A203"/>
      <c r="B203" s="201"/>
      <c r="C203"/>
      <c r="D203" s="202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1:30" ht="15" x14ac:dyDescent="0.25">
      <c r="A204"/>
      <c r="B204" s="201"/>
      <c r="C204"/>
      <c r="D204" s="202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1:30" ht="15" x14ac:dyDescent="0.25">
      <c r="A205"/>
      <c r="B205" s="201"/>
      <c r="C205"/>
      <c r="D205" s="202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ht="15" x14ac:dyDescent="0.25">
      <c r="A206"/>
      <c r="B206" s="201"/>
      <c r="C206"/>
      <c r="D206" s="202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1:30" ht="15" x14ac:dyDescent="0.25">
      <c r="A207"/>
      <c r="B207" s="201"/>
      <c r="C207"/>
      <c r="D207" s="202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  <row r="208" spans="1:30" ht="15" x14ac:dyDescent="0.25">
      <c r="A208"/>
      <c r="B208" s="201"/>
      <c r="C208"/>
      <c r="D208" s="202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ht="15" x14ac:dyDescent="0.25">
      <c r="A209"/>
      <c r="B209" s="201"/>
      <c r="C209"/>
      <c r="D209" s="202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</row>
    <row r="210" spans="1:30" ht="15" x14ac:dyDescent="0.25">
      <c r="A210"/>
      <c r="B210" s="201"/>
      <c r="C210"/>
      <c r="D210" s="202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</row>
    <row r="211" spans="1:30" ht="15" x14ac:dyDescent="0.25">
      <c r="A211"/>
      <c r="B211" s="201"/>
      <c r="C211"/>
      <c r="D211" s="202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ht="15" x14ac:dyDescent="0.25">
      <c r="A212"/>
      <c r="B212" s="201"/>
      <c r="C212"/>
      <c r="D212" s="20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</row>
    <row r="213" spans="1:30" ht="15" x14ac:dyDescent="0.25">
      <c r="A213"/>
      <c r="B213" s="201"/>
      <c r="C213"/>
      <c r="D213" s="202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</row>
    <row r="214" spans="1:30" ht="15" x14ac:dyDescent="0.25">
      <c r="A214"/>
      <c r="B214" s="201"/>
      <c r="C214"/>
      <c r="D214" s="202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ht="15" x14ac:dyDescent="0.25">
      <c r="A215"/>
      <c r="B215" s="201"/>
      <c r="C215"/>
      <c r="D215" s="202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</row>
    <row r="216" spans="1:30" ht="15" x14ac:dyDescent="0.25">
      <c r="A216"/>
      <c r="B216" s="201"/>
      <c r="C216"/>
      <c r="D216" s="202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</row>
    <row r="217" spans="1:30" ht="15" x14ac:dyDescent="0.25">
      <c r="A217"/>
      <c r="B217" s="201"/>
      <c r="C217"/>
      <c r="D217" s="202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ht="15" x14ac:dyDescent="0.25">
      <c r="A218"/>
      <c r="B218" s="201"/>
      <c r="C218"/>
      <c r="D218" s="202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</row>
    <row r="219" spans="1:30" ht="15" x14ac:dyDescent="0.25">
      <c r="A219"/>
      <c r="B219" s="201"/>
      <c r="C219"/>
      <c r="D219" s="202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</row>
    <row r="220" spans="1:30" ht="15" x14ac:dyDescent="0.25">
      <c r="A220"/>
      <c r="B220" s="201"/>
      <c r="C220"/>
      <c r="D220" s="202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ht="15" x14ac:dyDescent="0.25">
      <c r="A221"/>
      <c r="B221" s="201"/>
      <c r="C221"/>
      <c r="D221" s="202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</row>
    <row r="222" spans="1:30" ht="15" x14ac:dyDescent="0.25">
      <c r="A222"/>
      <c r="B222" s="201"/>
      <c r="C222"/>
      <c r="D222" s="20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</row>
    <row r="223" spans="1:30" ht="15" x14ac:dyDescent="0.25">
      <c r="A223"/>
      <c r="B223" s="201"/>
      <c r="C223"/>
      <c r="D223" s="202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1:30" ht="15" x14ac:dyDescent="0.25">
      <c r="A224"/>
      <c r="B224" s="201"/>
      <c r="C224"/>
      <c r="D224" s="202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</row>
    <row r="225" spans="1:30" ht="15" x14ac:dyDescent="0.25">
      <c r="A225"/>
      <c r="B225" s="201"/>
      <c r="C225"/>
      <c r="D225" s="202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</row>
    <row r="226" spans="1:30" ht="15" x14ac:dyDescent="0.25">
      <c r="A226"/>
      <c r="B226" s="201"/>
      <c r="C226"/>
      <c r="D226" s="202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1:30" ht="15" x14ac:dyDescent="0.25">
      <c r="A227"/>
      <c r="B227" s="201"/>
      <c r="C227"/>
      <c r="D227" s="202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</row>
    <row r="228" spans="1:30" ht="15" x14ac:dyDescent="0.25">
      <c r="A228"/>
      <c r="B228" s="201"/>
      <c r="C228"/>
      <c r="D228" s="202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</row>
    <row r="229" spans="1:30" ht="15" x14ac:dyDescent="0.25">
      <c r="A229"/>
      <c r="B229" s="201"/>
      <c r="C229"/>
      <c r="D229" s="202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1:30" ht="15" x14ac:dyDescent="0.25">
      <c r="A230"/>
      <c r="B230" s="201"/>
      <c r="C230"/>
      <c r="D230" s="202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</row>
    <row r="231" spans="1:30" ht="15" x14ac:dyDescent="0.25">
      <c r="A231"/>
      <c r="B231" s="201"/>
      <c r="C231"/>
      <c r="D231" s="202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</row>
    <row r="232" spans="1:30" ht="15" x14ac:dyDescent="0.25">
      <c r="A232"/>
      <c r="B232" s="201"/>
      <c r="C232"/>
      <c r="D232" s="20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1:30" ht="15" x14ac:dyDescent="0.25">
      <c r="A233"/>
      <c r="B233" s="201"/>
      <c r="C233"/>
      <c r="D233" s="202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</row>
    <row r="234" spans="1:30" ht="15" x14ac:dyDescent="0.25">
      <c r="A234"/>
      <c r="B234" s="201"/>
      <c r="C234"/>
      <c r="D234" s="202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</row>
    <row r="235" spans="1:30" ht="15" x14ac:dyDescent="0.25">
      <c r="A235"/>
      <c r="B235" s="201"/>
      <c r="C235"/>
      <c r="D235" s="202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1:30" ht="15" x14ac:dyDescent="0.25">
      <c r="A236"/>
      <c r="B236" s="201"/>
      <c r="C236"/>
      <c r="D236" s="202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</row>
    <row r="237" spans="1:30" ht="15" x14ac:dyDescent="0.25">
      <c r="A237"/>
      <c r="B237" s="201"/>
      <c r="C237"/>
      <c r="D237" s="202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</row>
    <row r="238" spans="1:30" ht="15" x14ac:dyDescent="0.25">
      <c r="A238"/>
      <c r="B238" s="201"/>
      <c r="C238"/>
      <c r="D238" s="202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1:30" ht="15" x14ac:dyDescent="0.25">
      <c r="A239"/>
      <c r="B239" s="201"/>
      <c r="C239"/>
      <c r="D239" s="202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</row>
    <row r="240" spans="1:30" ht="15" x14ac:dyDescent="0.25">
      <c r="A240"/>
      <c r="B240" s="201"/>
      <c r="C240"/>
      <c r="D240" s="202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</row>
    <row r="241" spans="1:30" ht="15" x14ac:dyDescent="0.25">
      <c r="A241"/>
      <c r="B241" s="201"/>
      <c r="C241"/>
      <c r="D241" s="202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1:30" ht="15" x14ac:dyDescent="0.25">
      <c r="A242"/>
      <c r="B242" s="201"/>
      <c r="C242"/>
      <c r="D242" s="20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</row>
    <row r="243" spans="1:30" ht="15" x14ac:dyDescent="0.25">
      <c r="A243"/>
      <c r="B243" s="201"/>
      <c r="C243"/>
      <c r="D243" s="202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</row>
    <row r="244" spans="1:30" ht="15" x14ac:dyDescent="0.25">
      <c r="A244"/>
      <c r="B244" s="201"/>
      <c r="C244"/>
      <c r="D244" s="202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1:30" ht="15" x14ac:dyDescent="0.25">
      <c r="A245"/>
      <c r="B245" s="201"/>
      <c r="C245"/>
      <c r="D245" s="202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</row>
    <row r="246" spans="1:30" ht="15" x14ac:dyDescent="0.25">
      <c r="A246"/>
      <c r="B246" s="201"/>
      <c r="C246"/>
      <c r="D246" s="202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</row>
    <row r="247" spans="1:30" ht="15" x14ac:dyDescent="0.25">
      <c r="A247"/>
      <c r="B247" s="201"/>
      <c r="C247"/>
      <c r="D247" s="202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1:30" ht="15" x14ac:dyDescent="0.25">
      <c r="A248"/>
      <c r="B248" s="201"/>
      <c r="C248"/>
      <c r="D248" s="202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</row>
    <row r="249" spans="1:30" ht="15" x14ac:dyDescent="0.25">
      <c r="A249"/>
      <c r="B249" s="201"/>
      <c r="C249"/>
      <c r="D249" s="202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</row>
    <row r="250" spans="1:30" ht="15" x14ac:dyDescent="0.25">
      <c r="A250"/>
      <c r="B250" s="201"/>
      <c r="C250"/>
      <c r="D250" s="202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1:30" ht="15" x14ac:dyDescent="0.25">
      <c r="A251"/>
      <c r="B251" s="201"/>
      <c r="C251"/>
      <c r="D251" s="202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</row>
    <row r="252" spans="1:30" ht="15" x14ac:dyDescent="0.25">
      <c r="A252"/>
      <c r="B252" s="201"/>
      <c r="C252"/>
      <c r="D252" s="20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</row>
    <row r="253" spans="1:30" ht="15" x14ac:dyDescent="0.25">
      <c r="A253"/>
      <c r="B253" s="201"/>
      <c r="C253"/>
      <c r="D253" s="202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1:30" ht="15" x14ac:dyDescent="0.25">
      <c r="A254"/>
      <c r="B254" s="201"/>
      <c r="C254"/>
      <c r="D254" s="202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</row>
    <row r="255" spans="1:30" ht="15" x14ac:dyDescent="0.25">
      <c r="A255"/>
      <c r="B255" s="201"/>
      <c r="C255"/>
      <c r="D255" s="202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</row>
    <row r="256" spans="1:30" ht="15" x14ac:dyDescent="0.25">
      <c r="A256"/>
      <c r="B256" s="201"/>
      <c r="C256"/>
      <c r="D256" s="202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1:30" ht="15" x14ac:dyDescent="0.25">
      <c r="A257"/>
      <c r="B257" s="201"/>
      <c r="C257"/>
      <c r="D257" s="202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</row>
    <row r="258" spans="1:30" ht="15" x14ac:dyDescent="0.25">
      <c r="A258"/>
      <c r="B258" s="201"/>
      <c r="C258"/>
      <c r="D258" s="202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</row>
    <row r="259" spans="1:30" ht="15" x14ac:dyDescent="0.25">
      <c r="A259"/>
      <c r="B259" s="201"/>
      <c r="C259"/>
      <c r="D259" s="202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1:30" ht="15" x14ac:dyDescent="0.25">
      <c r="A260"/>
      <c r="B260" s="201"/>
      <c r="C260"/>
      <c r="D260" s="202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</row>
    <row r="261" spans="1:30" ht="15" x14ac:dyDescent="0.25">
      <c r="A261"/>
      <c r="B261" s="201"/>
      <c r="C261"/>
      <c r="D261" s="202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</row>
    <row r="262" spans="1:30" ht="15" x14ac:dyDescent="0.25">
      <c r="A262"/>
      <c r="B262" s="201"/>
      <c r="C262"/>
      <c r="D262" s="20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1:30" ht="15" x14ac:dyDescent="0.25">
      <c r="A263"/>
      <c r="B263" s="201"/>
      <c r="C263"/>
      <c r="D263" s="202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</row>
    <row r="264" spans="1:30" ht="15" x14ac:dyDescent="0.25">
      <c r="A264"/>
      <c r="B264" s="201"/>
      <c r="C264"/>
      <c r="D264" s="202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</row>
    <row r="265" spans="1:30" ht="15" x14ac:dyDescent="0.25">
      <c r="A265"/>
      <c r="B265" s="201"/>
      <c r="C265"/>
      <c r="D265" s="202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1:30" ht="15" x14ac:dyDescent="0.25">
      <c r="A266"/>
      <c r="B266" s="201"/>
      <c r="C266"/>
      <c r="D266" s="202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</row>
    <row r="267" spans="1:30" ht="15" x14ac:dyDescent="0.25">
      <c r="A267"/>
      <c r="B267" s="201"/>
      <c r="C267"/>
      <c r="D267" s="202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</row>
    <row r="268" spans="1:30" ht="15" x14ac:dyDescent="0.25">
      <c r="A268"/>
      <c r="B268" s="201"/>
      <c r="C268"/>
      <c r="D268" s="202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1:30" ht="15" x14ac:dyDescent="0.25">
      <c r="A269"/>
      <c r="B269" s="201"/>
      <c r="C269"/>
      <c r="D269" s="202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</row>
    <row r="270" spans="1:30" ht="15" x14ac:dyDescent="0.25">
      <c r="A270"/>
      <c r="B270" s="201"/>
      <c r="C270"/>
      <c r="D270" s="202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</row>
    <row r="271" spans="1:30" ht="15" x14ac:dyDescent="0.25">
      <c r="A271"/>
      <c r="B271" s="201"/>
      <c r="C271"/>
      <c r="D271" s="202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1:30" ht="15" x14ac:dyDescent="0.25">
      <c r="A272"/>
      <c r="B272" s="201"/>
      <c r="C272"/>
      <c r="D272" s="20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</row>
    <row r="273" spans="1:30" ht="15" x14ac:dyDescent="0.25">
      <c r="A273"/>
      <c r="B273" s="201"/>
      <c r="C273"/>
      <c r="D273" s="202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</row>
    <row r="274" spans="1:30" ht="15" x14ac:dyDescent="0.25">
      <c r="A274"/>
      <c r="B274" s="201"/>
      <c r="C274"/>
      <c r="D274" s="202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1:30" ht="15" x14ac:dyDescent="0.25">
      <c r="A275"/>
      <c r="B275" s="201"/>
      <c r="C275"/>
      <c r="D275" s="202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</row>
    <row r="276" spans="1:30" ht="15" x14ac:dyDescent="0.25">
      <c r="A276"/>
      <c r="B276" s="201"/>
      <c r="C276"/>
      <c r="D276" s="202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</row>
    <row r="277" spans="1:30" ht="15" x14ac:dyDescent="0.25">
      <c r="A277"/>
      <c r="B277" s="201"/>
      <c r="C277"/>
      <c r="D277" s="202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1:30" ht="15" x14ac:dyDescent="0.25">
      <c r="A278"/>
      <c r="B278" s="201"/>
      <c r="C278"/>
      <c r="D278" s="202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</row>
    <row r="279" spans="1:30" ht="15" x14ac:dyDescent="0.25">
      <c r="A279"/>
      <c r="B279" s="201"/>
      <c r="C279"/>
      <c r="D279" s="202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</row>
    <row r="280" spans="1:30" ht="15" x14ac:dyDescent="0.25">
      <c r="A280"/>
      <c r="B280" s="201"/>
      <c r="C280"/>
      <c r="D280" s="202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1:30" ht="15" x14ac:dyDescent="0.25">
      <c r="A281"/>
      <c r="B281" s="201"/>
      <c r="C281"/>
      <c r="D281" s="202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</row>
    <row r="282" spans="1:30" ht="15" x14ac:dyDescent="0.25">
      <c r="A282"/>
      <c r="B282" s="201"/>
      <c r="C282"/>
      <c r="D282" s="20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</row>
    <row r="283" spans="1:30" ht="15" x14ac:dyDescent="0.25">
      <c r="A283"/>
      <c r="B283" s="201"/>
      <c r="C283"/>
      <c r="D283" s="202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1:30" ht="15" x14ac:dyDescent="0.25">
      <c r="A284"/>
      <c r="B284" s="201"/>
      <c r="C284"/>
      <c r="D284" s="202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</row>
    <row r="285" spans="1:30" ht="15" x14ac:dyDescent="0.25">
      <c r="A285"/>
      <c r="B285" s="201"/>
      <c r="C285"/>
      <c r="D285" s="202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</row>
    <row r="286" spans="1:30" ht="15" x14ac:dyDescent="0.25">
      <c r="A286"/>
      <c r="B286" s="201"/>
      <c r="C286"/>
      <c r="D286" s="202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1:30" ht="15" x14ac:dyDescent="0.25">
      <c r="A287"/>
      <c r="B287" s="201"/>
      <c r="C287"/>
      <c r="D287" s="202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</row>
    <row r="288" spans="1:30" ht="15" x14ac:dyDescent="0.25">
      <c r="A288"/>
      <c r="B288" s="201"/>
      <c r="C288"/>
      <c r="D288" s="202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</row>
    <row r="289" spans="1:30" ht="15" x14ac:dyDescent="0.25">
      <c r="A289"/>
      <c r="B289" s="201"/>
      <c r="C289"/>
      <c r="D289" s="202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</row>
    <row r="290" spans="1:30" ht="15" x14ac:dyDescent="0.25">
      <c r="A290"/>
      <c r="B290" s="201"/>
      <c r="C290"/>
      <c r="D290" s="202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</row>
    <row r="291" spans="1:30" ht="15" x14ac:dyDescent="0.25">
      <c r="A291"/>
      <c r="B291" s="201"/>
      <c r="C291"/>
      <c r="D291" s="202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</row>
    <row r="292" spans="1:30" ht="15" x14ac:dyDescent="0.25">
      <c r="A292"/>
      <c r="B292" s="201"/>
      <c r="C292"/>
      <c r="D292" s="20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</row>
    <row r="293" spans="1:30" ht="15" x14ac:dyDescent="0.25">
      <c r="A293"/>
      <c r="B293" s="201"/>
      <c r="C293"/>
      <c r="D293" s="202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</row>
    <row r="294" spans="1:30" ht="15" x14ac:dyDescent="0.25">
      <c r="A294"/>
      <c r="B294" s="201"/>
      <c r="C294"/>
      <c r="D294" s="202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</row>
    <row r="295" spans="1:30" ht="15" x14ac:dyDescent="0.25">
      <c r="A295"/>
      <c r="B295" s="201"/>
      <c r="C295"/>
      <c r="D295" s="202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</row>
    <row r="296" spans="1:30" ht="15" x14ac:dyDescent="0.25">
      <c r="A296"/>
      <c r="B296" s="201"/>
      <c r="C296"/>
      <c r="D296" s="202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</row>
    <row r="297" spans="1:30" ht="15" x14ac:dyDescent="0.25">
      <c r="A297"/>
      <c r="B297" s="201"/>
      <c r="C297"/>
      <c r="D297" s="202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</row>
    <row r="298" spans="1:30" ht="15" x14ac:dyDescent="0.25">
      <c r="A298"/>
      <c r="B298" s="201"/>
      <c r="C298"/>
      <c r="D298" s="202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</row>
    <row r="299" spans="1:30" ht="15" x14ac:dyDescent="0.25">
      <c r="A299"/>
      <c r="B299" s="201"/>
      <c r="C299"/>
      <c r="D299" s="202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</row>
    <row r="300" spans="1:30" ht="15" x14ac:dyDescent="0.25">
      <c r="A300"/>
      <c r="B300" s="201"/>
      <c r="C300"/>
      <c r="D300" s="202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</row>
    <row r="301" spans="1:30" ht="15" customHeight="1" x14ac:dyDescent="0.25">
      <c r="A301"/>
      <c r="B301" s="201"/>
      <c r="C301"/>
      <c r="D301" s="202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</row>
    <row r="302" spans="1:30" ht="15" customHeight="1" x14ac:dyDescent="0.25">
      <c r="A302"/>
      <c r="B302" s="201"/>
      <c r="C302"/>
      <c r="D302" s="2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</row>
    <row r="303" spans="1:30" ht="15" customHeight="1" x14ac:dyDescent="0.25">
      <c r="A303"/>
      <c r="B303" s="201"/>
      <c r="C303"/>
      <c r="D303" s="202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</row>
    <row r="304" spans="1:30" ht="15" customHeight="1" x14ac:dyDescent="0.25">
      <c r="A304"/>
      <c r="B304" s="201"/>
      <c r="C304"/>
      <c r="D304" s="202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</row>
    <row r="305" spans="1:30" ht="15" customHeight="1" x14ac:dyDescent="0.25">
      <c r="A305"/>
      <c r="B305" s="201"/>
      <c r="C305"/>
      <c r="D305" s="202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</row>
    <row r="306" spans="1:30" ht="15" customHeight="1" x14ac:dyDescent="0.25">
      <c r="A306"/>
      <c r="B306" s="201"/>
      <c r="C306"/>
      <c r="D306" s="202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</row>
    <row r="307" spans="1:30" ht="15" customHeight="1" x14ac:dyDescent="0.25">
      <c r="A307"/>
      <c r="B307" s="201"/>
      <c r="C307"/>
      <c r="D307" s="202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</row>
    <row r="308" spans="1:30" ht="15" customHeight="1" x14ac:dyDescent="0.25">
      <c r="A308"/>
      <c r="B308" s="201"/>
      <c r="C308"/>
      <c r="D308" s="202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</row>
    <row r="309" spans="1:30" ht="15" customHeight="1" x14ac:dyDescent="0.25">
      <c r="A309"/>
      <c r="B309" s="201"/>
      <c r="C309"/>
      <c r="D309" s="202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</row>
    <row r="310" spans="1:30" ht="15" customHeight="1" x14ac:dyDescent="0.25">
      <c r="A310"/>
      <c r="B310" s="201"/>
      <c r="C310"/>
      <c r="D310" s="202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</row>
    <row r="311" spans="1:30" ht="15" customHeight="1" x14ac:dyDescent="0.25">
      <c r="A311"/>
      <c r="B311" s="201"/>
      <c r="C311"/>
      <c r="D311" s="202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</row>
    <row r="312" spans="1:30" ht="15" customHeight="1" x14ac:dyDescent="0.25">
      <c r="A312"/>
      <c r="B312" s="201"/>
      <c r="C312"/>
      <c r="D312" s="20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</row>
    <row r="313" spans="1:30" ht="15" customHeight="1" x14ac:dyDescent="0.25">
      <c r="A313"/>
      <c r="B313" s="201"/>
      <c r="C313"/>
      <c r="D313" s="202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</row>
    <row r="314" spans="1:30" ht="15" customHeight="1" x14ac:dyDescent="0.25">
      <c r="A314"/>
      <c r="B314" s="201"/>
      <c r="C314"/>
      <c r="D314" s="202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</row>
    <row r="315" spans="1:30" ht="15" customHeight="1" x14ac:dyDescent="0.25">
      <c r="A315"/>
      <c r="B315" s="201"/>
      <c r="C315"/>
      <c r="D315" s="202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</row>
    <row r="316" spans="1:30" ht="15" customHeight="1" x14ac:dyDescent="0.25">
      <c r="A316"/>
      <c r="B316" s="201"/>
      <c r="C316"/>
      <c r="D316" s="202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</row>
    <row r="317" spans="1:30" ht="15" customHeight="1" x14ac:dyDescent="0.25">
      <c r="A317"/>
      <c r="B317" s="201"/>
      <c r="C317"/>
      <c r="D317" s="202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</row>
    <row r="318" spans="1:30" ht="15" customHeight="1" x14ac:dyDescent="0.25">
      <c r="A318"/>
      <c r="B318" s="201"/>
      <c r="C318"/>
      <c r="D318" s="202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</row>
    <row r="319" spans="1:30" ht="15" customHeight="1" x14ac:dyDescent="0.25">
      <c r="A319"/>
      <c r="B319" s="201"/>
      <c r="C319"/>
      <c r="D319" s="202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</row>
    <row r="320" spans="1:30" ht="15" customHeight="1" x14ac:dyDescent="0.25">
      <c r="A320"/>
      <c r="B320" s="201"/>
      <c r="C320"/>
      <c r="D320" s="202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</row>
    <row r="321" spans="1:30" ht="15" customHeight="1" x14ac:dyDescent="0.25">
      <c r="A321"/>
      <c r="B321" s="201"/>
      <c r="C321"/>
      <c r="D321" s="202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</row>
    <row r="322" spans="1:30" ht="15" customHeight="1" x14ac:dyDescent="0.25">
      <c r="A322"/>
      <c r="B322" s="201"/>
      <c r="C322"/>
      <c r="D322" s="20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</row>
    <row r="323" spans="1:30" ht="15" customHeight="1" x14ac:dyDescent="0.25">
      <c r="A323"/>
      <c r="B323" s="201"/>
      <c r="C323"/>
      <c r="D323" s="202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</row>
    <row r="324" spans="1:30" ht="15" customHeight="1" x14ac:dyDescent="0.25">
      <c r="A324"/>
      <c r="B324" s="201"/>
      <c r="C324"/>
      <c r="D324" s="202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</row>
    <row r="325" spans="1:30" ht="15" customHeight="1" x14ac:dyDescent="0.25">
      <c r="A325"/>
      <c r="B325" s="201"/>
      <c r="C325"/>
      <c r="D325" s="202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</row>
    <row r="326" spans="1:30" ht="15" customHeight="1" x14ac:dyDescent="0.25">
      <c r="A326"/>
      <c r="B326" s="201"/>
      <c r="C326"/>
      <c r="D326" s="202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</row>
    <row r="327" spans="1:30" ht="15" customHeight="1" x14ac:dyDescent="0.25">
      <c r="A327"/>
      <c r="B327" s="201"/>
      <c r="C327"/>
      <c r="D327" s="202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</row>
    <row r="328" spans="1:30" ht="15" customHeight="1" x14ac:dyDescent="0.25">
      <c r="A328"/>
      <c r="B328" s="201"/>
      <c r="C328"/>
      <c r="D328" s="202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</row>
    <row r="329" spans="1:30" ht="15" customHeight="1" x14ac:dyDescent="0.25">
      <c r="A329"/>
      <c r="B329" s="201"/>
      <c r="C329"/>
      <c r="D329" s="202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</row>
    <row r="330" spans="1:30" ht="15" customHeight="1" x14ac:dyDescent="0.25">
      <c r="A330"/>
      <c r="B330" s="201"/>
      <c r="C330"/>
      <c r="D330" s="202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</row>
    <row r="331" spans="1:30" ht="15" customHeight="1" x14ac:dyDescent="0.25">
      <c r="A331"/>
      <c r="B331" s="201"/>
      <c r="C331"/>
      <c r="D331" s="202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</row>
    <row r="332" spans="1:30" ht="15" customHeight="1" x14ac:dyDescent="0.25">
      <c r="A332"/>
      <c r="B332" s="201"/>
      <c r="C332"/>
      <c r="D332" s="20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</row>
    <row r="333" spans="1:30" ht="15" customHeight="1" x14ac:dyDescent="0.25">
      <c r="A333"/>
      <c r="B333" s="201"/>
      <c r="C333"/>
      <c r="D333" s="202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</row>
    <row r="334" spans="1:30" ht="15" customHeight="1" x14ac:dyDescent="0.25">
      <c r="A334"/>
      <c r="B334" s="201"/>
      <c r="C334"/>
      <c r="D334" s="202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</row>
    <row r="335" spans="1:30" ht="15" customHeight="1" x14ac:dyDescent="0.25">
      <c r="A335"/>
      <c r="B335" s="201"/>
      <c r="C335"/>
      <c r="D335" s="202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</row>
    <row r="336" spans="1:30" ht="15" customHeight="1" x14ac:dyDescent="0.25">
      <c r="A336"/>
      <c r="B336" s="201"/>
      <c r="C336"/>
      <c r="D336" s="202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</row>
    <row r="337" spans="1:30" ht="15" customHeight="1" x14ac:dyDescent="0.25">
      <c r="A337"/>
      <c r="B337" s="201"/>
      <c r="C337"/>
      <c r="D337" s="202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</row>
    <row r="338" spans="1:30" ht="15" customHeight="1" x14ac:dyDescent="0.25">
      <c r="A338"/>
      <c r="B338" s="201"/>
      <c r="C338"/>
      <c r="D338" s="202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</row>
    <row r="339" spans="1:30" ht="15" customHeight="1" x14ac:dyDescent="0.25">
      <c r="A339"/>
      <c r="B339" s="201"/>
      <c r="C339"/>
      <c r="D339" s="202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</row>
    <row r="340" spans="1:30" ht="15" customHeight="1" x14ac:dyDescent="0.25">
      <c r="A340"/>
      <c r="B340" s="201"/>
      <c r="C340"/>
      <c r="D340" s="202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</row>
    <row r="341" spans="1:30" ht="15" customHeight="1" x14ac:dyDescent="0.25">
      <c r="A341"/>
      <c r="B341" s="201"/>
      <c r="C341"/>
      <c r="D341" s="202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</row>
    <row r="342" spans="1:30" ht="15" customHeight="1" x14ac:dyDescent="0.25">
      <c r="A342"/>
      <c r="B342" s="201"/>
      <c r="C342"/>
      <c r="D342" s="20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</row>
    <row r="343" spans="1:30" ht="15" customHeight="1" x14ac:dyDescent="0.25">
      <c r="A343"/>
      <c r="B343" s="201"/>
      <c r="C343"/>
      <c r="D343" s="202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</row>
    <row r="344" spans="1:30" ht="15" customHeight="1" x14ac:dyDescent="0.25">
      <c r="A344"/>
      <c r="B344" s="201"/>
      <c r="C344"/>
      <c r="D344" s="202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</row>
    <row r="345" spans="1:30" ht="15" customHeight="1" x14ac:dyDescent="0.25">
      <c r="A345"/>
      <c r="B345" s="201"/>
      <c r="C345"/>
      <c r="D345" s="202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</row>
    <row r="346" spans="1:30" ht="15" customHeight="1" x14ac:dyDescent="0.25">
      <c r="A346"/>
      <c r="B346" s="201"/>
      <c r="C346"/>
      <c r="D346" s="202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</row>
    <row r="347" spans="1:30" ht="15" customHeight="1" x14ac:dyDescent="0.25">
      <c r="A347"/>
      <c r="B347" s="201"/>
      <c r="C347"/>
      <c r="D347" s="202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</row>
    <row r="348" spans="1:30" ht="15" customHeight="1" x14ac:dyDescent="0.25">
      <c r="A348"/>
      <c r="B348" s="201"/>
      <c r="C348"/>
      <c r="D348" s="202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</row>
    <row r="349" spans="1:30" ht="15" customHeight="1" x14ac:dyDescent="0.25">
      <c r="A349"/>
      <c r="B349" s="201"/>
      <c r="C349"/>
      <c r="D349" s="202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</row>
    <row r="350" spans="1:30" ht="15" customHeight="1" x14ac:dyDescent="0.25">
      <c r="A350"/>
      <c r="B350" s="201"/>
      <c r="C350"/>
      <c r="D350" s="202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</row>
    <row r="351" spans="1:30" ht="15" customHeight="1" x14ac:dyDescent="0.25">
      <c r="A351"/>
      <c r="B351" s="201"/>
      <c r="C351"/>
      <c r="D351" s="202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</row>
    <row r="352" spans="1:30" ht="15" customHeight="1" x14ac:dyDescent="0.25">
      <c r="A352"/>
      <c r="B352" s="201"/>
      <c r="C352"/>
      <c r="D352" s="20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</row>
    <row r="353" spans="1:30" ht="15" customHeight="1" x14ac:dyDescent="0.25">
      <c r="A353"/>
      <c r="B353" s="201"/>
      <c r="C353"/>
      <c r="D353" s="202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</row>
    <row r="354" spans="1:30" ht="15" customHeight="1" x14ac:dyDescent="0.25">
      <c r="A354"/>
      <c r="B354" s="201"/>
      <c r="C354"/>
      <c r="D354" s="202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</row>
    <row r="355" spans="1:30" ht="15" customHeight="1" x14ac:dyDescent="0.25">
      <c r="A355"/>
      <c r="B355" s="201"/>
      <c r="C355"/>
      <c r="D355" s="202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</row>
    <row r="356" spans="1:30" ht="15" customHeight="1" x14ac:dyDescent="0.25">
      <c r="A356"/>
      <c r="B356" s="201"/>
      <c r="C356"/>
      <c r="D356" s="202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</row>
    <row r="357" spans="1:30" ht="15" customHeight="1" x14ac:dyDescent="0.25">
      <c r="A357"/>
      <c r="B357" s="201"/>
      <c r="C357"/>
      <c r="D357" s="202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</row>
    <row r="358" spans="1:30" ht="15" customHeight="1" x14ac:dyDescent="0.25">
      <c r="A358"/>
      <c r="B358" s="201"/>
      <c r="C358"/>
      <c r="D358" s="202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</row>
    <row r="359" spans="1:30" ht="15" customHeight="1" x14ac:dyDescent="0.25">
      <c r="A359"/>
      <c r="B359" s="201"/>
      <c r="C359"/>
      <c r="D359" s="202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</row>
    <row r="360" spans="1:30" ht="15" customHeight="1" x14ac:dyDescent="0.25">
      <c r="A360"/>
      <c r="B360" s="201"/>
      <c r="C360"/>
      <c r="D360" s="202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</row>
    <row r="361" spans="1:30" ht="15" customHeight="1" x14ac:dyDescent="0.25">
      <c r="A361"/>
      <c r="B361" s="201"/>
      <c r="C361"/>
      <c r="D361" s="202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</row>
    <row r="362" spans="1:30" ht="15" customHeight="1" x14ac:dyDescent="0.25">
      <c r="A362"/>
      <c r="B362" s="201"/>
      <c r="C362"/>
      <c r="D362" s="20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</row>
    <row r="363" spans="1:30" ht="15" customHeight="1" x14ac:dyDescent="0.25">
      <c r="A363"/>
      <c r="B363" s="201"/>
      <c r="C363"/>
      <c r="D363" s="202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</row>
    <row r="364" spans="1:30" ht="15" customHeight="1" x14ac:dyDescent="0.25">
      <c r="A364"/>
      <c r="B364" s="201"/>
      <c r="C364"/>
      <c r="D364" s="202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</row>
    <row r="365" spans="1:30" ht="15" customHeight="1" x14ac:dyDescent="0.25">
      <c r="A365"/>
      <c r="B365" s="201"/>
      <c r="C365"/>
      <c r="D365" s="202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</row>
    <row r="366" spans="1:30" ht="15" customHeight="1" x14ac:dyDescent="0.25">
      <c r="A366"/>
      <c r="B366" s="201"/>
      <c r="C366"/>
      <c r="D366" s="202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</row>
    <row r="367" spans="1:30" ht="15" customHeight="1" x14ac:dyDescent="0.25">
      <c r="A367"/>
      <c r="B367" s="201"/>
      <c r="C367"/>
      <c r="D367" s="202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</row>
    <row r="368" spans="1:30" ht="15" customHeight="1" x14ac:dyDescent="0.25">
      <c r="A368"/>
      <c r="B368" s="201"/>
      <c r="C368"/>
      <c r="D368" s="202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</row>
    <row r="369" spans="1:30" ht="15" customHeight="1" x14ac:dyDescent="0.25">
      <c r="A369"/>
      <c r="B369" s="201"/>
      <c r="C369"/>
      <c r="D369" s="202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</row>
    <row r="370" spans="1:30" ht="15" customHeight="1" x14ac:dyDescent="0.25">
      <c r="A370"/>
      <c r="B370" s="201"/>
      <c r="C370"/>
      <c r="D370" s="202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</row>
    <row r="371" spans="1:30" ht="15" customHeight="1" x14ac:dyDescent="0.25">
      <c r="A371"/>
      <c r="B371" s="201"/>
      <c r="C371"/>
      <c r="D371" s="202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</row>
    <row r="372" spans="1:30" ht="15" customHeight="1" x14ac:dyDescent="0.25">
      <c r="A372"/>
      <c r="B372" s="201"/>
      <c r="C372"/>
      <c r="D372" s="20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</row>
    <row r="373" spans="1:30" ht="15" customHeight="1" x14ac:dyDescent="0.25">
      <c r="A373"/>
      <c r="B373" s="201"/>
      <c r="C373"/>
      <c r="D373" s="202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</row>
    <row r="374" spans="1:30" ht="15" customHeight="1" x14ac:dyDescent="0.25">
      <c r="A374"/>
      <c r="B374" s="201"/>
      <c r="C374"/>
      <c r="D374" s="202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</row>
    <row r="375" spans="1:30" ht="15" customHeight="1" x14ac:dyDescent="0.25">
      <c r="A375"/>
      <c r="B375" s="201"/>
      <c r="C375"/>
      <c r="D375" s="202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</row>
    <row r="376" spans="1:30" ht="15" customHeight="1" x14ac:dyDescent="0.25">
      <c r="A376"/>
      <c r="B376" s="201"/>
      <c r="C376"/>
      <c r="D376" s="202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</row>
    <row r="377" spans="1:30" ht="15" customHeight="1" x14ac:dyDescent="0.25">
      <c r="A377"/>
      <c r="B377" s="201"/>
      <c r="C377"/>
      <c r="D377" s="202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</row>
    <row r="378" spans="1:30" ht="15" customHeight="1" x14ac:dyDescent="0.25">
      <c r="A378"/>
      <c r="B378" s="201"/>
      <c r="C378"/>
      <c r="D378" s="202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</row>
    <row r="379" spans="1:30" ht="15" customHeight="1" x14ac:dyDescent="0.25">
      <c r="A379"/>
      <c r="B379" s="201"/>
      <c r="C379"/>
      <c r="D379" s="202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</row>
    <row r="380" spans="1:30" ht="15" customHeight="1" x14ac:dyDescent="0.25">
      <c r="A380"/>
      <c r="B380" s="201"/>
      <c r="C380"/>
      <c r="D380" s="202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</row>
    <row r="381" spans="1:30" ht="15" customHeight="1" x14ac:dyDescent="0.25">
      <c r="A381"/>
      <c r="B381" s="201"/>
      <c r="C381"/>
      <c r="D381" s="202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</row>
    <row r="382" spans="1:30" ht="15" customHeight="1" x14ac:dyDescent="0.25">
      <c r="A382"/>
      <c r="B382" s="201"/>
      <c r="C382"/>
      <c r="D382" s="20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</row>
    <row r="383" spans="1:30" ht="15" customHeight="1" x14ac:dyDescent="0.25">
      <c r="A383"/>
      <c r="B383" s="201"/>
      <c r="C383"/>
      <c r="D383" s="202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</row>
    <row r="384" spans="1:30" ht="15" customHeight="1" x14ac:dyDescent="0.25">
      <c r="A384"/>
      <c r="B384" s="201"/>
      <c r="C384"/>
      <c r="D384" s="202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</row>
    <row r="385" spans="1:30" ht="15" customHeight="1" x14ac:dyDescent="0.25">
      <c r="A385"/>
      <c r="B385" s="201"/>
      <c r="C385"/>
      <c r="D385" s="202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</row>
    <row r="386" spans="1:30" ht="15" customHeight="1" x14ac:dyDescent="0.25">
      <c r="A386"/>
      <c r="B386" s="201"/>
      <c r="C386"/>
      <c r="D386" s="202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</row>
    <row r="387" spans="1:30" ht="15" customHeight="1" x14ac:dyDescent="0.25">
      <c r="A387"/>
      <c r="B387" s="201"/>
      <c r="C387"/>
      <c r="D387" s="202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</row>
    <row r="388" spans="1:30" ht="15" customHeight="1" x14ac:dyDescent="0.25">
      <c r="A388"/>
      <c r="B388" s="201"/>
      <c r="C388"/>
      <c r="D388" s="202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</row>
    <row r="389" spans="1:30" ht="15" customHeight="1" x14ac:dyDescent="0.25">
      <c r="A389"/>
      <c r="B389" s="201"/>
      <c r="C389"/>
      <c r="D389" s="202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</row>
    <row r="390" spans="1:30" ht="15" customHeight="1" x14ac:dyDescent="0.25">
      <c r="A390"/>
      <c r="B390" s="201"/>
      <c r="C390"/>
      <c r="D390" s="202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</row>
    <row r="391" spans="1:30" ht="15" customHeight="1" x14ac:dyDescent="0.25">
      <c r="A391"/>
      <c r="B391" s="201"/>
      <c r="C391"/>
      <c r="D391" s="202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</row>
    <row r="392" spans="1:30" ht="15" customHeight="1" x14ac:dyDescent="0.25">
      <c r="A392"/>
      <c r="B392" s="201"/>
      <c r="C392"/>
      <c r="D392" s="20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</row>
    <row r="393" spans="1:30" ht="15" customHeight="1" x14ac:dyDescent="0.25">
      <c r="A393"/>
      <c r="B393" s="201"/>
      <c r="C393"/>
      <c r="D393" s="202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</row>
    <row r="394" spans="1:30" ht="15" customHeight="1" x14ac:dyDescent="0.25">
      <c r="A394"/>
      <c r="B394" s="201"/>
      <c r="C394"/>
      <c r="D394" s="202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</row>
    <row r="395" spans="1:30" ht="15" customHeight="1" x14ac:dyDescent="0.25">
      <c r="A395"/>
      <c r="B395" s="201"/>
      <c r="C395"/>
      <c r="D395" s="202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</row>
    <row r="396" spans="1:30" ht="15" customHeight="1" x14ac:dyDescent="0.25">
      <c r="A396"/>
      <c r="B396" s="201"/>
      <c r="C396"/>
      <c r="D396" s="202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</row>
    <row r="397" spans="1:30" ht="15" customHeight="1" x14ac:dyDescent="0.25">
      <c r="A397"/>
      <c r="B397" s="201"/>
      <c r="C397"/>
      <c r="D397" s="202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</row>
    <row r="398" spans="1:30" ht="15" customHeight="1" x14ac:dyDescent="0.25">
      <c r="A398"/>
      <c r="B398" s="201"/>
      <c r="C398"/>
      <c r="D398" s="202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</row>
    <row r="399" spans="1:30" ht="15" customHeight="1" x14ac:dyDescent="0.25">
      <c r="A399"/>
      <c r="B399" s="201"/>
      <c r="C399"/>
      <c r="D399" s="202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</row>
    <row r="400" spans="1:30" ht="15" customHeight="1" x14ac:dyDescent="0.25">
      <c r="A400"/>
      <c r="B400" s="201"/>
      <c r="C400"/>
      <c r="D400" s="202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</row>
    <row r="401" spans="1:30" ht="15" customHeight="1" x14ac:dyDescent="0.25">
      <c r="A401"/>
      <c r="B401" s="201"/>
      <c r="C401"/>
      <c r="D401" s="202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</row>
    <row r="402" spans="1:30" ht="15" customHeight="1" x14ac:dyDescent="0.25">
      <c r="A402"/>
      <c r="B402" s="201"/>
      <c r="C402"/>
      <c r="D402" s="2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</row>
    <row r="403" spans="1:30" ht="15" customHeight="1" x14ac:dyDescent="0.25">
      <c r="A403"/>
      <c r="B403" s="201"/>
      <c r="C403"/>
      <c r="D403" s="202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</row>
    <row r="404" spans="1:30" ht="15" customHeight="1" x14ac:dyDescent="0.25">
      <c r="A404"/>
      <c r="B404" s="201"/>
      <c r="C404"/>
      <c r="D404" s="202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</row>
    <row r="405" spans="1:30" ht="15" customHeight="1" x14ac:dyDescent="0.25">
      <c r="A405"/>
      <c r="B405" s="201"/>
      <c r="C405"/>
      <c r="D405" s="202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</row>
    <row r="406" spans="1:30" ht="15" customHeight="1" x14ac:dyDescent="0.25">
      <c r="A406"/>
      <c r="B406" s="201"/>
      <c r="C406"/>
      <c r="D406" s="202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</row>
    <row r="407" spans="1:30" ht="15" customHeight="1" x14ac:dyDescent="0.25">
      <c r="A407"/>
      <c r="B407" s="201"/>
      <c r="C407"/>
      <c r="D407" s="202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</row>
    <row r="408" spans="1:30" ht="15" customHeight="1" x14ac:dyDescent="0.25">
      <c r="A408"/>
      <c r="B408" s="201"/>
      <c r="C408"/>
      <c r="D408" s="202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</row>
    <row r="409" spans="1:30" ht="15" customHeight="1" x14ac:dyDescent="0.25">
      <c r="A409"/>
      <c r="B409" s="201"/>
      <c r="C409"/>
      <c r="D409" s="202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</row>
    <row r="410" spans="1:30" ht="15" customHeight="1" x14ac:dyDescent="0.25">
      <c r="A410"/>
      <c r="B410" s="201"/>
      <c r="C410"/>
      <c r="D410" s="202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</row>
    <row r="411" spans="1:30" ht="15" customHeight="1" x14ac:dyDescent="0.25">
      <c r="A411"/>
      <c r="B411" s="201"/>
      <c r="C411"/>
      <c r="D411" s="202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</row>
    <row r="412" spans="1:30" ht="0" hidden="1" customHeight="1" x14ac:dyDescent="0.25"/>
    <row r="413" spans="1:30" ht="0" hidden="1" customHeight="1" x14ac:dyDescent="0.25"/>
    <row r="414" spans="1:30" ht="0" hidden="1" customHeight="1" x14ac:dyDescent="0.25"/>
    <row r="415" spans="1:30" ht="0" hidden="1" customHeight="1" x14ac:dyDescent="0.25"/>
    <row r="416" spans="1:30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</sheetData>
  <mergeCells count="24">
    <mergeCell ref="B2:C2"/>
    <mergeCell ref="D2:E2"/>
    <mergeCell ref="B3:C3"/>
    <mergeCell ref="D3:E3"/>
    <mergeCell ref="F14:AD14"/>
    <mergeCell ref="B14:B15"/>
    <mergeCell ref="C14:C15"/>
    <mergeCell ref="D14:D15"/>
    <mergeCell ref="E14:E15"/>
    <mergeCell ref="B23:B24"/>
    <mergeCell ref="C23:C24"/>
    <mergeCell ref="D23:D24"/>
    <mergeCell ref="E23:E24"/>
    <mergeCell ref="F23:AD23"/>
    <mergeCell ref="F36:AD36"/>
    <mergeCell ref="B49:B50"/>
    <mergeCell ref="C49:C50"/>
    <mergeCell ref="D49:D50"/>
    <mergeCell ref="E49:E50"/>
    <mergeCell ref="F49:AD49"/>
    <mergeCell ref="B36:B37"/>
    <mergeCell ref="C36:C37"/>
    <mergeCell ref="D36:D37"/>
    <mergeCell ref="E36:E37"/>
  </mergeCells>
  <phoneticPr fontId="0" type="noConversion"/>
  <pageMargins left="0.7" right="0.7" top="0.75" bottom="0.75" header="0.3" footer="0.3"/>
  <pageSetup paperSize="8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F4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5" sqref="C5"/>
    </sheetView>
  </sheetViews>
  <sheetFormatPr defaultRowHeight="15" x14ac:dyDescent="0.25"/>
  <cols>
    <col min="1" max="1" width="1.85546875" customWidth="1"/>
    <col min="2" max="2" width="40" customWidth="1"/>
    <col min="3" max="3" width="13.140625" customWidth="1"/>
    <col min="4" max="4" width="13.42578125" customWidth="1"/>
    <col min="5" max="80" width="10.42578125" customWidth="1"/>
  </cols>
  <sheetData>
    <row r="1" spans="2:162" ht="8.25" customHeight="1" thickBot="1" x14ac:dyDescent="0.3"/>
    <row r="2" spans="2:162" ht="19.5" thickTop="1" x14ac:dyDescent="0.25">
      <c r="B2" s="958" t="s">
        <v>0</v>
      </c>
      <c r="C2" s="959"/>
      <c r="D2" s="55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525"/>
      <c r="Q2" s="525"/>
      <c r="R2" s="525"/>
      <c r="S2" s="525"/>
      <c r="T2" s="525"/>
      <c r="U2" s="525"/>
      <c r="V2" s="525"/>
      <c r="W2" s="525"/>
      <c r="X2" s="525"/>
      <c r="Y2" s="525"/>
      <c r="Z2" s="525"/>
      <c r="AA2" s="525"/>
      <c r="AB2" s="525"/>
      <c r="AC2" s="525"/>
      <c r="AD2" s="525"/>
      <c r="AE2" s="525"/>
      <c r="AF2" s="525"/>
      <c r="AG2" s="525"/>
      <c r="AH2" s="525"/>
      <c r="AI2" s="525"/>
      <c r="AJ2" s="525"/>
      <c r="AK2" s="525"/>
      <c r="AL2" s="525"/>
      <c r="AM2" s="525"/>
      <c r="AN2" s="525"/>
      <c r="AO2" s="525"/>
      <c r="AP2" s="525"/>
      <c r="AQ2" s="525"/>
      <c r="AR2" s="525"/>
      <c r="AS2" s="525"/>
      <c r="AT2" s="525"/>
      <c r="AU2" s="525"/>
      <c r="AV2" s="525"/>
      <c r="AW2" s="525"/>
      <c r="AX2" s="525"/>
      <c r="AY2" s="525"/>
      <c r="AZ2" s="525"/>
      <c r="BA2" s="525"/>
      <c r="BB2" s="525"/>
      <c r="BC2" s="525"/>
      <c r="BD2" s="525"/>
      <c r="BE2" s="525"/>
      <c r="BF2" s="525"/>
      <c r="BG2" s="525"/>
      <c r="BH2" s="525"/>
      <c r="BI2" s="525"/>
      <c r="BJ2" s="525"/>
      <c r="BK2" s="525"/>
      <c r="BL2" s="525"/>
      <c r="BM2" s="525"/>
      <c r="BN2" s="525"/>
      <c r="BO2" s="525"/>
      <c r="BP2" s="525"/>
      <c r="BQ2" s="526"/>
    </row>
    <row r="3" spans="2:162" ht="15.75" x14ac:dyDescent="0.25">
      <c r="B3" s="967" t="s">
        <v>7</v>
      </c>
      <c r="C3" s="968"/>
      <c r="D3" s="556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528"/>
    </row>
    <row r="4" spans="2:162" ht="25.5" customHeight="1" x14ac:dyDescent="0.25">
      <c r="B4" s="557" t="s">
        <v>399</v>
      </c>
      <c r="C4" s="558"/>
      <c r="D4" s="559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  <c r="Q4" s="560"/>
      <c r="R4" s="560"/>
      <c r="S4" s="560"/>
      <c r="T4" s="560"/>
      <c r="U4" s="560"/>
      <c r="V4" s="560"/>
      <c r="W4" s="560"/>
      <c r="X4" s="560"/>
      <c r="Y4" s="560"/>
      <c r="Z4" s="560"/>
      <c r="AA4" s="560"/>
      <c r="AB4" s="560"/>
      <c r="AC4" s="560"/>
      <c r="AD4" s="560"/>
      <c r="AE4" s="560"/>
      <c r="AF4" s="560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560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528"/>
    </row>
    <row r="5" spans="2:162" x14ac:dyDescent="0.25">
      <c r="B5" s="520"/>
      <c r="C5" s="466">
        <v>43465</v>
      </c>
      <c r="D5" s="466">
        <v>43830</v>
      </c>
      <c r="E5" s="466">
        <v>44196</v>
      </c>
      <c r="F5" s="466">
        <v>44561</v>
      </c>
      <c r="G5" s="466">
        <v>44926</v>
      </c>
      <c r="H5" s="466">
        <v>45291</v>
      </c>
      <c r="I5" s="466">
        <v>45657</v>
      </c>
      <c r="J5" s="466">
        <v>46022</v>
      </c>
      <c r="K5" s="466">
        <v>46387</v>
      </c>
      <c r="L5" s="466">
        <v>46752</v>
      </c>
      <c r="M5" s="466">
        <v>47118</v>
      </c>
      <c r="N5" s="466">
        <v>47483</v>
      </c>
      <c r="O5" s="466">
        <v>47848</v>
      </c>
      <c r="P5" s="466">
        <v>48213</v>
      </c>
      <c r="Q5" s="466">
        <v>48579</v>
      </c>
      <c r="R5" s="466">
        <v>48944</v>
      </c>
      <c r="S5" s="466">
        <v>49309</v>
      </c>
      <c r="T5" s="466">
        <v>49674</v>
      </c>
      <c r="U5" s="466">
        <v>50040</v>
      </c>
      <c r="V5" s="466">
        <v>50405</v>
      </c>
      <c r="W5" s="466">
        <v>50770</v>
      </c>
      <c r="X5" s="466">
        <v>51135</v>
      </c>
      <c r="Y5" s="466">
        <v>51501</v>
      </c>
      <c r="Z5" s="466">
        <v>51866</v>
      </c>
      <c r="AA5" s="466">
        <v>52231</v>
      </c>
      <c r="AB5" s="466">
        <v>52596</v>
      </c>
      <c r="AC5" s="466">
        <v>52962</v>
      </c>
      <c r="AD5" s="466">
        <v>53327</v>
      </c>
      <c r="AE5" s="466">
        <v>53692</v>
      </c>
      <c r="AF5" s="466">
        <v>54057</v>
      </c>
      <c r="AG5" s="466">
        <v>54423</v>
      </c>
      <c r="AH5" s="466">
        <v>54788</v>
      </c>
      <c r="AI5" s="466">
        <v>55153</v>
      </c>
      <c r="AJ5" s="466">
        <v>55518</v>
      </c>
      <c r="AK5" s="466">
        <v>55884</v>
      </c>
      <c r="AL5" s="466">
        <v>56249</v>
      </c>
      <c r="AM5" s="466">
        <v>56614</v>
      </c>
      <c r="AN5" s="466">
        <v>56979</v>
      </c>
      <c r="AO5" s="466">
        <v>57345</v>
      </c>
      <c r="AP5" s="466">
        <v>57710</v>
      </c>
      <c r="AQ5" s="466">
        <v>58075</v>
      </c>
      <c r="AR5" s="466">
        <v>58440</v>
      </c>
      <c r="AS5" s="466">
        <v>58806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528"/>
    </row>
    <row r="6" spans="2:162" x14ac:dyDescent="0.25">
      <c r="B6" s="561" t="s">
        <v>273</v>
      </c>
      <c r="C6" s="562">
        <v>2018</v>
      </c>
      <c r="D6" s="562">
        <v>2019</v>
      </c>
      <c r="E6" s="562">
        <v>2020</v>
      </c>
      <c r="F6" s="562">
        <v>2021</v>
      </c>
      <c r="G6" s="562">
        <v>2022</v>
      </c>
      <c r="H6" s="562">
        <v>2023</v>
      </c>
      <c r="I6" s="562">
        <v>2024</v>
      </c>
      <c r="J6" s="562">
        <v>2025</v>
      </c>
      <c r="K6" s="562">
        <v>2026</v>
      </c>
      <c r="L6" s="562">
        <v>2027</v>
      </c>
      <c r="M6" s="562">
        <v>2028</v>
      </c>
      <c r="N6" s="562">
        <v>2029</v>
      </c>
      <c r="O6" s="562">
        <v>2030</v>
      </c>
      <c r="P6" s="562">
        <v>2031</v>
      </c>
      <c r="Q6" s="562">
        <v>2032</v>
      </c>
      <c r="R6" s="562">
        <v>2033</v>
      </c>
      <c r="S6" s="562">
        <v>2034</v>
      </c>
      <c r="T6" s="562">
        <v>2035</v>
      </c>
      <c r="U6" s="562">
        <v>2036</v>
      </c>
      <c r="V6" s="562">
        <v>2037</v>
      </c>
      <c r="W6" s="562">
        <v>2038</v>
      </c>
      <c r="X6" s="562">
        <v>2039</v>
      </c>
      <c r="Y6" s="562">
        <v>2040</v>
      </c>
      <c r="Z6" s="562">
        <v>2041</v>
      </c>
      <c r="AA6" s="562">
        <v>2042</v>
      </c>
      <c r="AB6" s="562">
        <v>2043</v>
      </c>
      <c r="AC6" s="562">
        <v>2044</v>
      </c>
      <c r="AD6" s="562">
        <v>2045</v>
      </c>
      <c r="AE6" s="562">
        <v>2046</v>
      </c>
      <c r="AF6" s="562">
        <v>2047</v>
      </c>
      <c r="AG6" s="562">
        <v>2048</v>
      </c>
      <c r="AH6" s="562">
        <v>2049</v>
      </c>
      <c r="AI6" s="562">
        <v>2050</v>
      </c>
      <c r="AJ6" s="562">
        <v>2051</v>
      </c>
      <c r="AK6" s="562">
        <v>2052</v>
      </c>
      <c r="AL6" s="562">
        <v>2053</v>
      </c>
      <c r="AM6" s="562">
        <v>2054</v>
      </c>
      <c r="AN6" s="562">
        <v>2055</v>
      </c>
      <c r="AO6" s="562">
        <v>2056</v>
      </c>
      <c r="AP6" s="562">
        <v>2057</v>
      </c>
      <c r="AQ6" s="562">
        <v>2058</v>
      </c>
      <c r="AR6" s="562">
        <v>2059</v>
      </c>
      <c r="AS6" s="562">
        <v>2060</v>
      </c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528"/>
    </row>
    <row r="7" spans="2:162" x14ac:dyDescent="0.25">
      <c r="B7" s="563" t="s">
        <v>281</v>
      </c>
      <c r="C7" s="369">
        <v>0.02</v>
      </c>
      <c r="D7" s="369">
        <v>0.02</v>
      </c>
      <c r="E7" s="369">
        <v>0.02</v>
      </c>
      <c r="F7" s="369">
        <v>0.02</v>
      </c>
      <c r="G7" s="369">
        <v>0.02</v>
      </c>
      <c r="H7" s="369">
        <v>0.02</v>
      </c>
      <c r="I7" s="369">
        <v>0.02</v>
      </c>
      <c r="J7" s="369">
        <v>0.02</v>
      </c>
      <c r="K7" s="369">
        <v>0.02</v>
      </c>
      <c r="L7" s="369">
        <v>0.02</v>
      </c>
      <c r="M7" s="369">
        <v>0.02</v>
      </c>
      <c r="N7" s="369">
        <v>0.02</v>
      </c>
      <c r="O7" s="369">
        <v>0.02</v>
      </c>
      <c r="P7" s="369">
        <v>0.02</v>
      </c>
      <c r="Q7" s="369">
        <v>0.02</v>
      </c>
      <c r="R7" s="369">
        <v>0.02</v>
      </c>
      <c r="S7" s="369">
        <v>0.02</v>
      </c>
      <c r="T7" s="369">
        <v>0.02</v>
      </c>
      <c r="U7" s="369">
        <v>0.02</v>
      </c>
      <c r="V7" s="369">
        <v>0.02</v>
      </c>
      <c r="W7" s="369">
        <v>0.02</v>
      </c>
      <c r="X7" s="369">
        <v>0.02</v>
      </c>
      <c r="Y7" s="369">
        <v>0.02</v>
      </c>
      <c r="Z7" s="369">
        <v>0.02</v>
      </c>
      <c r="AA7" s="369">
        <v>0.02</v>
      </c>
      <c r="AB7" s="369">
        <v>0.02</v>
      </c>
      <c r="AC7" s="369">
        <v>0.02</v>
      </c>
      <c r="AD7" s="369">
        <v>0.02</v>
      </c>
      <c r="AE7" s="369">
        <v>0.02</v>
      </c>
      <c r="AF7" s="369">
        <v>0.02</v>
      </c>
      <c r="AG7" s="369">
        <v>0.02</v>
      </c>
      <c r="AH7" s="369">
        <v>0.02</v>
      </c>
      <c r="AI7" s="369">
        <v>0.02</v>
      </c>
      <c r="AJ7" s="369">
        <v>0.02</v>
      </c>
      <c r="AK7" s="369">
        <v>0.02</v>
      </c>
      <c r="AL7" s="369">
        <v>0.02</v>
      </c>
      <c r="AM7" s="369">
        <v>0.02</v>
      </c>
      <c r="AN7" s="369">
        <v>0.02</v>
      </c>
      <c r="AO7" s="369">
        <v>0.02</v>
      </c>
      <c r="AP7" s="369">
        <v>0.02</v>
      </c>
      <c r="AQ7" s="369">
        <v>0.02</v>
      </c>
      <c r="AR7" s="369">
        <v>0.02</v>
      </c>
      <c r="AS7" s="369">
        <v>0.02</v>
      </c>
      <c r="AT7" s="564"/>
      <c r="AU7" s="564"/>
      <c r="AV7" s="564"/>
      <c r="AW7" s="564"/>
      <c r="AX7" s="564"/>
      <c r="AY7" s="564"/>
      <c r="AZ7" s="564"/>
      <c r="BA7" s="564"/>
      <c r="BB7" s="564"/>
      <c r="BC7" s="564"/>
      <c r="BD7" s="564"/>
      <c r="BE7" s="564"/>
      <c r="BF7" s="564"/>
      <c r="BG7" s="564"/>
      <c r="BH7" s="564"/>
      <c r="BI7" s="564"/>
      <c r="BJ7" s="564"/>
      <c r="BK7" s="564"/>
      <c r="BL7" s="564"/>
      <c r="BM7" s="564"/>
      <c r="BN7" s="564"/>
      <c r="BO7" s="564"/>
      <c r="BP7" s="564"/>
      <c r="BQ7" s="565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</row>
    <row r="8" spans="2:162" x14ac:dyDescent="0.25">
      <c r="B8" s="563" t="s">
        <v>282</v>
      </c>
      <c r="C8" s="566">
        <f>(1+C7)^(1/12)-1</f>
        <v>1.6515813019202241E-3</v>
      </c>
      <c r="D8" s="566">
        <f>(1+D7)^(1/12)-1</f>
        <v>1.6515813019202241E-3</v>
      </c>
      <c r="E8" s="566">
        <f t="shared" ref="E8:AS8" si="0">(1+E7)^(1/12)-1</f>
        <v>1.6515813019202241E-3</v>
      </c>
      <c r="F8" s="566">
        <f t="shared" si="0"/>
        <v>1.6515813019202241E-3</v>
      </c>
      <c r="G8" s="566">
        <f t="shared" si="0"/>
        <v>1.6515813019202241E-3</v>
      </c>
      <c r="H8" s="566">
        <f t="shared" si="0"/>
        <v>1.6515813019202241E-3</v>
      </c>
      <c r="I8" s="566">
        <f t="shared" si="0"/>
        <v>1.6515813019202241E-3</v>
      </c>
      <c r="J8" s="566">
        <f t="shared" si="0"/>
        <v>1.6515813019202241E-3</v>
      </c>
      <c r="K8" s="566">
        <f t="shared" si="0"/>
        <v>1.6515813019202241E-3</v>
      </c>
      <c r="L8" s="566">
        <f t="shared" si="0"/>
        <v>1.6515813019202241E-3</v>
      </c>
      <c r="M8" s="566">
        <f t="shared" si="0"/>
        <v>1.6515813019202241E-3</v>
      </c>
      <c r="N8" s="566">
        <f t="shared" si="0"/>
        <v>1.6515813019202241E-3</v>
      </c>
      <c r="O8" s="566">
        <f t="shared" si="0"/>
        <v>1.6515813019202241E-3</v>
      </c>
      <c r="P8" s="566">
        <f t="shared" si="0"/>
        <v>1.6515813019202241E-3</v>
      </c>
      <c r="Q8" s="566">
        <f t="shared" si="0"/>
        <v>1.6515813019202241E-3</v>
      </c>
      <c r="R8" s="566">
        <f t="shared" si="0"/>
        <v>1.6515813019202241E-3</v>
      </c>
      <c r="S8" s="566">
        <f t="shared" si="0"/>
        <v>1.6515813019202241E-3</v>
      </c>
      <c r="T8" s="566">
        <f t="shared" si="0"/>
        <v>1.6515813019202241E-3</v>
      </c>
      <c r="U8" s="566">
        <f t="shared" si="0"/>
        <v>1.6515813019202241E-3</v>
      </c>
      <c r="V8" s="566">
        <f t="shared" si="0"/>
        <v>1.6515813019202241E-3</v>
      </c>
      <c r="W8" s="566">
        <f t="shared" si="0"/>
        <v>1.6515813019202241E-3</v>
      </c>
      <c r="X8" s="566">
        <f t="shared" si="0"/>
        <v>1.6515813019202241E-3</v>
      </c>
      <c r="Y8" s="566">
        <f t="shared" si="0"/>
        <v>1.6515813019202241E-3</v>
      </c>
      <c r="Z8" s="566">
        <f t="shared" si="0"/>
        <v>1.6515813019202241E-3</v>
      </c>
      <c r="AA8" s="566">
        <f t="shared" si="0"/>
        <v>1.6515813019202241E-3</v>
      </c>
      <c r="AB8" s="566">
        <f t="shared" si="0"/>
        <v>1.6515813019202241E-3</v>
      </c>
      <c r="AC8" s="566">
        <f t="shared" si="0"/>
        <v>1.6515813019202241E-3</v>
      </c>
      <c r="AD8" s="566">
        <f t="shared" si="0"/>
        <v>1.6515813019202241E-3</v>
      </c>
      <c r="AE8" s="566">
        <f t="shared" si="0"/>
        <v>1.6515813019202241E-3</v>
      </c>
      <c r="AF8" s="566">
        <f t="shared" si="0"/>
        <v>1.6515813019202241E-3</v>
      </c>
      <c r="AG8" s="566">
        <f t="shared" si="0"/>
        <v>1.6515813019202241E-3</v>
      </c>
      <c r="AH8" s="566">
        <f t="shared" si="0"/>
        <v>1.6515813019202241E-3</v>
      </c>
      <c r="AI8" s="566">
        <f t="shared" si="0"/>
        <v>1.6515813019202241E-3</v>
      </c>
      <c r="AJ8" s="566">
        <f t="shared" si="0"/>
        <v>1.6515813019202241E-3</v>
      </c>
      <c r="AK8" s="566">
        <f t="shared" si="0"/>
        <v>1.6515813019202241E-3</v>
      </c>
      <c r="AL8" s="566">
        <f t="shared" si="0"/>
        <v>1.6515813019202241E-3</v>
      </c>
      <c r="AM8" s="566">
        <f t="shared" si="0"/>
        <v>1.6515813019202241E-3</v>
      </c>
      <c r="AN8" s="566">
        <f t="shared" si="0"/>
        <v>1.6515813019202241E-3</v>
      </c>
      <c r="AO8" s="566">
        <f t="shared" si="0"/>
        <v>1.6515813019202241E-3</v>
      </c>
      <c r="AP8" s="566">
        <f t="shared" si="0"/>
        <v>1.6515813019202241E-3</v>
      </c>
      <c r="AQ8" s="566">
        <f t="shared" si="0"/>
        <v>1.6515813019202241E-3</v>
      </c>
      <c r="AR8" s="566">
        <f t="shared" si="0"/>
        <v>1.6515813019202241E-3</v>
      </c>
      <c r="AS8" s="566">
        <f t="shared" si="0"/>
        <v>1.6515813019202241E-3</v>
      </c>
      <c r="AT8" s="567"/>
      <c r="AU8" s="567"/>
      <c r="AV8" s="567"/>
      <c r="AW8" s="567"/>
      <c r="AX8" s="567"/>
      <c r="AY8" s="567"/>
      <c r="AZ8" s="567"/>
      <c r="BA8" s="567"/>
      <c r="BB8" s="567"/>
      <c r="BC8" s="567"/>
      <c r="BD8" s="567"/>
      <c r="BE8" s="567"/>
      <c r="BF8" s="567"/>
      <c r="BG8" s="567"/>
      <c r="BH8" s="567"/>
      <c r="BI8" s="567"/>
      <c r="BJ8" s="567"/>
      <c r="BK8" s="567"/>
      <c r="BL8" s="567"/>
      <c r="BM8" s="567"/>
      <c r="BN8" s="567"/>
      <c r="BO8" s="567"/>
      <c r="BP8" s="567"/>
      <c r="BQ8" s="568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310"/>
      <c r="DD8" s="310"/>
      <c r="DE8" s="310"/>
      <c r="DF8" s="310"/>
      <c r="DG8" s="310"/>
      <c r="DH8" s="310"/>
      <c r="DI8" s="310"/>
      <c r="DJ8" s="310"/>
      <c r="DK8" s="310"/>
      <c r="DL8" s="310"/>
      <c r="DM8" s="310"/>
      <c r="DN8" s="310"/>
      <c r="DO8" s="310"/>
      <c r="DP8" s="310"/>
      <c r="DQ8" s="310"/>
      <c r="DR8" s="310"/>
      <c r="DS8" s="310"/>
      <c r="DT8" s="310"/>
      <c r="DU8" s="310"/>
      <c r="DV8" s="310"/>
      <c r="DW8" s="310"/>
      <c r="DX8" s="310"/>
      <c r="DY8" s="310"/>
      <c r="DZ8" s="310"/>
      <c r="EA8" s="310"/>
      <c r="EB8" s="310"/>
      <c r="EC8" s="310"/>
      <c r="ED8" s="310"/>
      <c r="EE8" s="310"/>
      <c r="EF8" s="310"/>
      <c r="EG8" s="310"/>
      <c r="EH8" s="310"/>
      <c r="EI8" s="310"/>
      <c r="EJ8" s="310"/>
      <c r="EK8" s="310"/>
      <c r="EL8" s="310"/>
      <c r="EM8" s="310"/>
      <c r="EN8" s="310"/>
      <c r="EO8" s="310"/>
      <c r="EP8" s="310"/>
      <c r="EQ8" s="310"/>
      <c r="ER8" s="310"/>
      <c r="ES8" s="310"/>
      <c r="ET8" s="310"/>
      <c r="EU8" s="310"/>
      <c r="EV8" s="310"/>
      <c r="EW8" s="310"/>
      <c r="EX8" s="310"/>
      <c r="EY8" s="310"/>
      <c r="EZ8" s="310"/>
      <c r="FA8" s="310"/>
      <c r="FB8" s="310"/>
      <c r="FC8" s="310"/>
      <c r="FD8" s="310"/>
      <c r="FE8" s="310"/>
      <c r="FF8" s="310"/>
    </row>
    <row r="9" spans="2:162" x14ac:dyDescent="0.25">
      <c r="B9" s="52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528"/>
    </row>
    <row r="10" spans="2:162" x14ac:dyDescent="0.25">
      <c r="B10" s="569" t="s">
        <v>468</v>
      </c>
      <c r="C10" s="65"/>
      <c r="D10" s="570" t="s">
        <v>284</v>
      </c>
      <c r="E10" s="571"/>
      <c r="F10" s="65"/>
      <c r="G10" s="479" t="s">
        <v>461</v>
      </c>
      <c r="H10" s="480"/>
      <c r="I10" s="480"/>
      <c r="J10" s="480"/>
      <c r="K10" s="482" t="s">
        <v>462</v>
      </c>
      <c r="L10" s="482" t="s">
        <v>463</v>
      </c>
      <c r="M10" s="481" t="s">
        <v>464</v>
      </c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528"/>
    </row>
    <row r="11" spans="2:162" x14ac:dyDescent="0.25">
      <c r="B11" s="572" t="s">
        <v>440</v>
      </c>
      <c r="C11" s="358">
        <v>43434</v>
      </c>
      <c r="D11" s="570">
        <f>YEAR(C11)</f>
        <v>2018</v>
      </c>
      <c r="E11" s="573">
        <f>DATE(C16,12,31)</f>
        <v>43465</v>
      </c>
      <c r="F11" s="65"/>
      <c r="G11" s="323" t="s">
        <v>465</v>
      </c>
      <c r="H11" s="65"/>
      <c r="I11" s="65"/>
      <c r="J11" s="65"/>
      <c r="K11" s="483">
        <f>C11</f>
        <v>43434</v>
      </c>
      <c r="L11" s="483">
        <f>C12</f>
        <v>43646</v>
      </c>
      <c r="M11" s="477">
        <f>DATEDIF(K11,L11,"m")</f>
        <v>7</v>
      </c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528"/>
    </row>
    <row r="12" spans="2:162" x14ac:dyDescent="0.25">
      <c r="B12" s="574" t="s">
        <v>318</v>
      </c>
      <c r="C12" s="358">
        <v>43646</v>
      </c>
      <c r="D12" s="570">
        <f>YEAR(C12)</f>
        <v>2019</v>
      </c>
      <c r="E12" s="573">
        <f>DATE(D16,12,31)-365</f>
        <v>43465</v>
      </c>
      <c r="F12" s="65"/>
      <c r="G12" s="323" t="s">
        <v>466</v>
      </c>
      <c r="H12" s="65"/>
      <c r="I12" s="65"/>
      <c r="J12" s="65"/>
      <c r="K12" s="483">
        <f>C12</f>
        <v>43646</v>
      </c>
      <c r="L12" s="483">
        <f>C13</f>
        <v>43646</v>
      </c>
      <c r="M12" s="477">
        <f>DATEDIF(K12,L12+1,"m")</f>
        <v>0</v>
      </c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528"/>
    </row>
    <row r="13" spans="2:162" x14ac:dyDescent="0.25">
      <c r="B13" s="574" t="s">
        <v>453</v>
      </c>
      <c r="C13" s="467">
        <f>MAX(ZAŁ7a!F8:AP8)</f>
        <v>43646</v>
      </c>
      <c r="D13" s="570">
        <f>YEAR(C13)</f>
        <v>2019</v>
      </c>
      <c r="E13" s="573">
        <f>DATE((YEAR(C13)-1),12,31)</f>
        <v>43465</v>
      </c>
      <c r="F13" s="575">
        <f>DATEDIF(E13,C13,"m")</f>
        <v>5</v>
      </c>
      <c r="G13" s="475" t="s">
        <v>467</v>
      </c>
      <c r="H13" s="476"/>
      <c r="I13" s="476"/>
      <c r="J13" s="476"/>
      <c r="K13" s="484">
        <f>C13</f>
        <v>43646</v>
      </c>
      <c r="L13" s="484">
        <f>C14</f>
        <v>52778</v>
      </c>
      <c r="M13" s="478">
        <f t="shared" ref="M13" si="1">DATEDIF(K13,L13,"m")</f>
        <v>300</v>
      </c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528"/>
    </row>
    <row r="14" spans="2:162" x14ac:dyDescent="0.25">
      <c r="B14" s="574" t="s">
        <v>483</v>
      </c>
      <c r="C14" s="469">
        <f>ZAŁ7b!AD7</f>
        <v>52778</v>
      </c>
      <c r="D14" s="570">
        <f t="shared" ref="D14" si="2">YEAR(C14)</f>
        <v>2044</v>
      </c>
      <c r="E14" s="573"/>
      <c r="F14" s="57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528"/>
    </row>
    <row r="15" spans="2:162" x14ac:dyDescent="0.25">
      <c r="B15" s="576" t="s">
        <v>283</v>
      </c>
      <c r="C15" s="577"/>
      <c r="D15" s="570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528"/>
    </row>
    <row r="16" spans="2:162" ht="30" x14ac:dyDescent="0.25">
      <c r="B16" s="578" t="s">
        <v>458</v>
      </c>
      <c r="C16" s="363">
        <f>D11</f>
        <v>2018</v>
      </c>
      <c r="D16" s="363">
        <f>C16+1</f>
        <v>2019</v>
      </c>
      <c r="E16" s="363">
        <f t="shared" ref="E16:H16" si="3">D16+1</f>
        <v>2020</v>
      </c>
      <c r="F16" s="363">
        <f t="shared" si="3"/>
        <v>2021</v>
      </c>
      <c r="G16" s="363">
        <f t="shared" si="3"/>
        <v>2022</v>
      </c>
      <c r="H16" s="363">
        <f t="shared" si="3"/>
        <v>2023</v>
      </c>
      <c r="I16" s="363" t="s">
        <v>290</v>
      </c>
      <c r="J16" s="471">
        <f>YEAR(J17)</f>
        <v>2019</v>
      </c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528"/>
    </row>
    <row r="17" spans="2:93" x14ac:dyDescent="0.25">
      <c r="B17" s="579" t="s">
        <v>299</v>
      </c>
      <c r="C17" s="359">
        <f>DATEDIF(C11,E11,"m")</f>
        <v>1</v>
      </c>
      <c r="D17" s="359">
        <f>IF(D16&lt;=$D13,IF(DATE(D16,12,31)&lt;$C13,12,$F13),0)</f>
        <v>5</v>
      </c>
      <c r="E17" s="359">
        <f t="shared" ref="E17:H17" si="4">IF(E16&lt;=$D13,IF(DATE(E16,12,31)&lt;$C13,12,$F13),0)</f>
        <v>0</v>
      </c>
      <c r="F17" s="359">
        <f t="shared" si="4"/>
        <v>0</v>
      </c>
      <c r="G17" s="359">
        <f t="shared" si="4"/>
        <v>0</v>
      </c>
      <c r="H17" s="359">
        <f t="shared" si="4"/>
        <v>0</v>
      </c>
      <c r="I17" s="362">
        <f>SUM(C17:H17)</f>
        <v>6</v>
      </c>
      <c r="J17" s="580">
        <f>C13</f>
        <v>43646</v>
      </c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528"/>
    </row>
    <row r="18" spans="2:93" x14ac:dyDescent="0.25">
      <c r="B18" s="581" t="s">
        <v>455</v>
      </c>
      <c r="C18" s="360">
        <f>SUMIF(C6:AS6,C16:D16,C8:AS8)*C17</f>
        <v>1.6515813019202241E-3</v>
      </c>
      <c r="D18" s="468">
        <f>SUMIF(C6:AS6,C16:D16,C8:AS8)*D17</f>
        <v>8.2579065096011206E-3</v>
      </c>
      <c r="E18" s="468">
        <f t="shared" ref="E18:H18" si="5">SUMIF(D6:AT6,D16:E16,D8:AT8)*E17</f>
        <v>0</v>
      </c>
      <c r="F18" s="468">
        <f t="shared" si="5"/>
        <v>0</v>
      </c>
      <c r="G18" s="468">
        <f t="shared" si="5"/>
        <v>0</v>
      </c>
      <c r="H18" s="468">
        <f t="shared" si="5"/>
        <v>0</v>
      </c>
      <c r="I18" s="361">
        <f>(1+C18)*(1+D18)*(1+E18)*(1+F18)*(1+G18)*(1+H18)-1</f>
        <v>9.9231264155055232E-3</v>
      </c>
      <c r="J18" s="582">
        <f>I18</f>
        <v>9.9231264155055232E-3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528"/>
    </row>
    <row r="19" spans="2:93" x14ac:dyDescent="0.25">
      <c r="B19" s="520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528"/>
    </row>
    <row r="20" spans="2:93" ht="27.75" customHeight="1" x14ac:dyDescent="0.25">
      <c r="B20" s="520"/>
      <c r="C20" s="367" t="s">
        <v>400</v>
      </c>
      <c r="D20" s="367" t="s">
        <v>317</v>
      </c>
      <c r="E20" s="583">
        <f>IFERROR(YEAR(E23),"ND")</f>
        <v>2020</v>
      </c>
      <c r="F20" s="583">
        <f t="shared" ref="F20:BQ20" si="6">IFERROR(YEAR(F23),"ND")</f>
        <v>2021</v>
      </c>
      <c r="G20" s="583">
        <f t="shared" si="6"/>
        <v>2022</v>
      </c>
      <c r="H20" s="583">
        <f t="shared" si="6"/>
        <v>2023</v>
      </c>
      <c r="I20" s="583">
        <f t="shared" si="6"/>
        <v>2024</v>
      </c>
      <c r="J20" s="583">
        <f t="shared" si="6"/>
        <v>2025</v>
      </c>
      <c r="K20" s="583">
        <f t="shared" si="6"/>
        <v>2026</v>
      </c>
      <c r="L20" s="583">
        <f t="shared" si="6"/>
        <v>2027</v>
      </c>
      <c r="M20" s="583">
        <f t="shared" si="6"/>
        <v>2028</v>
      </c>
      <c r="N20" s="583">
        <f t="shared" si="6"/>
        <v>2029</v>
      </c>
      <c r="O20" s="583">
        <f t="shared" si="6"/>
        <v>2030</v>
      </c>
      <c r="P20" s="583">
        <f t="shared" si="6"/>
        <v>2031</v>
      </c>
      <c r="Q20" s="583">
        <f t="shared" si="6"/>
        <v>2032</v>
      </c>
      <c r="R20" s="583">
        <f t="shared" si="6"/>
        <v>2033</v>
      </c>
      <c r="S20" s="583">
        <f t="shared" si="6"/>
        <v>2034</v>
      </c>
      <c r="T20" s="583">
        <f t="shared" si="6"/>
        <v>2035</v>
      </c>
      <c r="U20" s="583">
        <f t="shared" si="6"/>
        <v>2036</v>
      </c>
      <c r="V20" s="583">
        <f t="shared" si="6"/>
        <v>2037</v>
      </c>
      <c r="W20" s="583">
        <f t="shared" si="6"/>
        <v>2038</v>
      </c>
      <c r="X20" s="583">
        <f t="shared" si="6"/>
        <v>2039</v>
      </c>
      <c r="Y20" s="583">
        <f t="shared" si="6"/>
        <v>2040</v>
      </c>
      <c r="Z20" s="583">
        <f t="shared" si="6"/>
        <v>2041</v>
      </c>
      <c r="AA20" s="583">
        <f t="shared" si="6"/>
        <v>2042</v>
      </c>
      <c r="AB20" s="583">
        <f t="shared" si="6"/>
        <v>2043</v>
      </c>
      <c r="AC20" s="583">
        <f t="shared" si="6"/>
        <v>2044</v>
      </c>
      <c r="AD20" s="583" t="str">
        <f t="shared" si="6"/>
        <v>ND</v>
      </c>
      <c r="AE20" s="583" t="str">
        <f t="shared" si="6"/>
        <v>ND</v>
      </c>
      <c r="AF20" s="583" t="str">
        <f t="shared" si="6"/>
        <v>ND</v>
      </c>
      <c r="AG20" s="583" t="str">
        <f t="shared" si="6"/>
        <v>ND</v>
      </c>
      <c r="AH20" s="583" t="str">
        <f t="shared" si="6"/>
        <v>ND</v>
      </c>
      <c r="AI20" s="583" t="str">
        <f t="shared" si="6"/>
        <v>ND</v>
      </c>
      <c r="AJ20" s="583" t="str">
        <f t="shared" si="6"/>
        <v>ND</v>
      </c>
      <c r="AK20" s="583" t="str">
        <f t="shared" si="6"/>
        <v>ND</v>
      </c>
      <c r="AL20" s="583" t="str">
        <f t="shared" si="6"/>
        <v>ND</v>
      </c>
      <c r="AM20" s="583" t="str">
        <f t="shared" si="6"/>
        <v>ND</v>
      </c>
      <c r="AN20" s="583" t="str">
        <f t="shared" si="6"/>
        <v>ND</v>
      </c>
      <c r="AO20" s="583" t="str">
        <f t="shared" si="6"/>
        <v>ND</v>
      </c>
      <c r="AP20" s="583" t="str">
        <f t="shared" si="6"/>
        <v>ND</v>
      </c>
      <c r="AQ20" s="583" t="str">
        <f t="shared" si="6"/>
        <v>ND</v>
      </c>
      <c r="AR20" s="583" t="str">
        <f t="shared" si="6"/>
        <v>ND</v>
      </c>
      <c r="AS20" s="583" t="str">
        <f t="shared" si="6"/>
        <v>ND</v>
      </c>
      <c r="AT20" s="583" t="str">
        <f t="shared" si="6"/>
        <v>ND</v>
      </c>
      <c r="AU20" s="583" t="str">
        <f t="shared" si="6"/>
        <v>ND</v>
      </c>
      <c r="AV20" s="583" t="str">
        <f t="shared" si="6"/>
        <v>ND</v>
      </c>
      <c r="AW20" s="583" t="str">
        <f t="shared" si="6"/>
        <v>ND</v>
      </c>
      <c r="AX20" s="583" t="str">
        <f t="shared" si="6"/>
        <v>ND</v>
      </c>
      <c r="AY20" s="583" t="str">
        <f t="shared" si="6"/>
        <v>ND</v>
      </c>
      <c r="AZ20" s="583" t="str">
        <f t="shared" si="6"/>
        <v>ND</v>
      </c>
      <c r="BA20" s="583" t="str">
        <f t="shared" si="6"/>
        <v>ND</v>
      </c>
      <c r="BB20" s="583" t="str">
        <f t="shared" si="6"/>
        <v>ND</v>
      </c>
      <c r="BC20" s="583" t="str">
        <f t="shared" si="6"/>
        <v>ND</v>
      </c>
      <c r="BD20" s="583" t="str">
        <f t="shared" si="6"/>
        <v>ND</v>
      </c>
      <c r="BE20" s="583" t="str">
        <f t="shared" si="6"/>
        <v>ND</v>
      </c>
      <c r="BF20" s="583" t="str">
        <f t="shared" si="6"/>
        <v>ND</v>
      </c>
      <c r="BG20" s="583" t="str">
        <f t="shared" si="6"/>
        <v>ND</v>
      </c>
      <c r="BH20" s="583" t="str">
        <f t="shared" si="6"/>
        <v>ND</v>
      </c>
      <c r="BI20" s="583" t="str">
        <f t="shared" si="6"/>
        <v>ND</v>
      </c>
      <c r="BJ20" s="583" t="str">
        <f t="shared" si="6"/>
        <v>ND</v>
      </c>
      <c r="BK20" s="583" t="str">
        <f t="shared" si="6"/>
        <v>ND</v>
      </c>
      <c r="BL20" s="583" t="str">
        <f t="shared" si="6"/>
        <v>ND</v>
      </c>
      <c r="BM20" s="583" t="str">
        <f t="shared" si="6"/>
        <v>ND</v>
      </c>
      <c r="BN20" s="583" t="str">
        <f t="shared" si="6"/>
        <v>ND</v>
      </c>
      <c r="BO20" s="583" t="str">
        <f t="shared" si="6"/>
        <v>ND</v>
      </c>
      <c r="BP20" s="583" t="str">
        <f t="shared" si="6"/>
        <v>ND</v>
      </c>
      <c r="BQ20" s="584" t="str">
        <f t="shared" si="6"/>
        <v>ND</v>
      </c>
      <c r="BR20" s="485" t="str">
        <f t="shared" ref="BR20:CC20" si="7">IFERROR(YEAR(BR23),"ND")</f>
        <v>ND</v>
      </c>
      <c r="BS20" s="485" t="str">
        <f t="shared" si="7"/>
        <v>ND</v>
      </c>
      <c r="BT20" s="485" t="str">
        <f t="shared" si="7"/>
        <v>ND</v>
      </c>
      <c r="BU20" s="485" t="str">
        <f t="shared" si="7"/>
        <v>ND</v>
      </c>
      <c r="BV20" s="485" t="str">
        <f t="shared" si="7"/>
        <v>ND</v>
      </c>
      <c r="BW20" s="485" t="str">
        <f t="shared" si="7"/>
        <v>ND</v>
      </c>
      <c r="BX20" s="485" t="str">
        <f t="shared" si="7"/>
        <v>ND</v>
      </c>
      <c r="BY20" s="485" t="str">
        <f t="shared" si="7"/>
        <v>ND</v>
      </c>
      <c r="BZ20" s="485" t="str">
        <f t="shared" si="7"/>
        <v>ND</v>
      </c>
      <c r="CA20" s="485" t="str">
        <f t="shared" si="7"/>
        <v>ND</v>
      </c>
      <c r="CB20" s="485" t="str">
        <f t="shared" si="7"/>
        <v>ND</v>
      </c>
      <c r="CC20" s="485" t="str">
        <f t="shared" si="7"/>
        <v>ND</v>
      </c>
    </row>
    <row r="21" spans="2:93" x14ac:dyDescent="0.25">
      <c r="B21" s="585" t="s">
        <v>277</v>
      </c>
      <c r="C21" s="969">
        <f>ZAŁ9!F6</f>
        <v>0</v>
      </c>
      <c r="D21" s="970"/>
      <c r="E21" s="366">
        <f>ZAŁ9!G6</f>
        <v>1</v>
      </c>
      <c r="F21" s="301">
        <f>ZAŁ9!H6</f>
        <v>2</v>
      </c>
      <c r="G21" s="301">
        <f>ZAŁ9!I6</f>
        <v>3</v>
      </c>
      <c r="H21" s="301">
        <f>ZAŁ9!J6</f>
        <v>4</v>
      </c>
      <c r="I21" s="301">
        <f>ZAŁ9!K6</f>
        <v>5</v>
      </c>
      <c r="J21" s="301">
        <f>ZAŁ9!L6</f>
        <v>6</v>
      </c>
      <c r="K21" s="301">
        <f>ZAŁ9!M6</f>
        <v>7</v>
      </c>
      <c r="L21" s="301">
        <f>ZAŁ9!N6</f>
        <v>8</v>
      </c>
      <c r="M21" s="301">
        <f>ZAŁ9!O6</f>
        <v>9</v>
      </c>
      <c r="N21" s="301">
        <f>ZAŁ9!P6</f>
        <v>10</v>
      </c>
      <c r="O21" s="301">
        <f>ZAŁ9!Q6</f>
        <v>11</v>
      </c>
      <c r="P21" s="301">
        <f>ZAŁ9!R6</f>
        <v>12</v>
      </c>
      <c r="Q21" s="301">
        <f>ZAŁ9!S6</f>
        <v>13</v>
      </c>
      <c r="R21" s="301">
        <f>ZAŁ9!T6</f>
        <v>14</v>
      </c>
      <c r="S21" s="301">
        <f>ZAŁ9!U6</f>
        <v>15</v>
      </c>
      <c r="T21" s="301">
        <f>ZAŁ9!V6</f>
        <v>16</v>
      </c>
      <c r="U21" s="301">
        <f>ZAŁ9!W6</f>
        <v>17</v>
      </c>
      <c r="V21" s="301">
        <f>ZAŁ9!X6</f>
        <v>18</v>
      </c>
      <c r="W21" s="301">
        <f>ZAŁ9!Y6</f>
        <v>19</v>
      </c>
      <c r="X21" s="301">
        <f>ZAŁ9!Z6</f>
        <v>20</v>
      </c>
      <c r="Y21" s="301">
        <f>ZAŁ9!AA6</f>
        <v>21</v>
      </c>
      <c r="Z21" s="301">
        <f>ZAŁ9!AB6</f>
        <v>22</v>
      </c>
      <c r="AA21" s="301">
        <f>ZAŁ9!AC6</f>
        <v>23</v>
      </c>
      <c r="AB21" s="301">
        <f>ZAŁ9!AD6</f>
        <v>24</v>
      </c>
      <c r="AC21" s="301">
        <f>ZAŁ9!AE6</f>
        <v>25</v>
      </c>
      <c r="AD21" s="301">
        <f>ZAŁ9!AF6</f>
        <v>26</v>
      </c>
      <c r="AE21" s="301">
        <f>ZAŁ9!AG6</f>
        <v>27</v>
      </c>
      <c r="AF21" s="301">
        <f>ZAŁ9!AH6</f>
        <v>28</v>
      </c>
      <c r="AG21" s="301">
        <f>ZAŁ9!AI6</f>
        <v>29</v>
      </c>
      <c r="AH21" s="301">
        <f>ZAŁ9!AJ6</f>
        <v>30</v>
      </c>
      <c r="AI21" s="301">
        <f>ZAŁ9!AK6</f>
        <v>31</v>
      </c>
      <c r="AJ21" s="301">
        <f>ZAŁ9!AL6</f>
        <v>32</v>
      </c>
      <c r="AK21" s="301">
        <f>ZAŁ9!AM6</f>
        <v>33</v>
      </c>
      <c r="AL21" s="301">
        <f>ZAŁ9!AN6</f>
        <v>34</v>
      </c>
      <c r="AM21" s="301">
        <f>ZAŁ9!AO6</f>
        <v>35</v>
      </c>
      <c r="AN21" s="301">
        <f>ZAŁ9!AP6</f>
        <v>36</v>
      </c>
      <c r="AO21" s="301">
        <f>ZAŁ9!AQ6</f>
        <v>37</v>
      </c>
      <c r="AP21" s="301">
        <f>ZAŁ9!AR6</f>
        <v>38</v>
      </c>
      <c r="AQ21" s="301">
        <f>ZAŁ9!AS6</f>
        <v>39</v>
      </c>
      <c r="AR21" s="301">
        <f>ZAŁ9!AT6</f>
        <v>40</v>
      </c>
      <c r="AS21" s="301">
        <f>ZAŁ9!AU6</f>
        <v>41</v>
      </c>
      <c r="AT21" s="301">
        <f>ZAŁ9!AV6</f>
        <v>42</v>
      </c>
      <c r="AU21" s="301">
        <f>ZAŁ9!AW6</f>
        <v>43</v>
      </c>
      <c r="AV21" s="301">
        <f>ZAŁ9!AX6</f>
        <v>44</v>
      </c>
      <c r="AW21" s="301">
        <f>ZAŁ9!AY6</f>
        <v>45</v>
      </c>
      <c r="AX21" s="301">
        <f>ZAŁ9!AZ6</f>
        <v>46</v>
      </c>
      <c r="AY21" s="301">
        <f>ZAŁ9!BA6</f>
        <v>47</v>
      </c>
      <c r="AZ21" s="301">
        <f>ZAŁ9!BB6</f>
        <v>48</v>
      </c>
      <c r="BA21" s="301">
        <f>ZAŁ9!BC6</f>
        <v>49</v>
      </c>
      <c r="BB21" s="301">
        <f>ZAŁ9!BD6</f>
        <v>50</v>
      </c>
      <c r="BC21" s="301">
        <f>ZAŁ9!BE6</f>
        <v>51</v>
      </c>
      <c r="BD21" s="301">
        <f>ZAŁ9!BF6</f>
        <v>52</v>
      </c>
      <c r="BE21" s="301">
        <f>ZAŁ9!BG6</f>
        <v>53</v>
      </c>
      <c r="BF21" s="301">
        <f>ZAŁ9!BH6</f>
        <v>54</v>
      </c>
      <c r="BG21" s="301">
        <f>ZAŁ9!BI6</f>
        <v>55</v>
      </c>
      <c r="BH21" s="301">
        <f>ZAŁ9!BJ6</f>
        <v>56</v>
      </c>
      <c r="BI21" s="301">
        <f>ZAŁ9!BK6</f>
        <v>57</v>
      </c>
      <c r="BJ21" s="301">
        <f>ZAŁ9!BL6</f>
        <v>58</v>
      </c>
      <c r="BK21" s="301">
        <f>ZAŁ9!BM6</f>
        <v>59</v>
      </c>
      <c r="BL21" s="301">
        <f>ZAŁ9!BN6</f>
        <v>60</v>
      </c>
      <c r="BM21" s="301">
        <f>ZAŁ9!BO6</f>
        <v>61</v>
      </c>
      <c r="BN21" s="301">
        <f>ZAŁ9!BP6</f>
        <v>62</v>
      </c>
      <c r="BO21" s="301">
        <f>ZAŁ9!BQ6</f>
        <v>63</v>
      </c>
      <c r="BP21" s="301">
        <f>ZAŁ9!BR6</f>
        <v>64</v>
      </c>
      <c r="BQ21" s="586">
        <f>ZAŁ9!BS6</f>
        <v>65</v>
      </c>
      <c r="BR21" s="366">
        <f>ZAŁ9!BT6</f>
        <v>66</v>
      </c>
      <c r="BS21" s="301">
        <f>ZAŁ9!BU6</f>
        <v>67</v>
      </c>
      <c r="BT21" s="301">
        <f>ZAŁ9!BV6</f>
        <v>68</v>
      </c>
      <c r="BU21" s="301">
        <f>ZAŁ9!BW6</f>
        <v>69</v>
      </c>
      <c r="BV21" s="301">
        <f>ZAŁ9!BX6</f>
        <v>70</v>
      </c>
      <c r="BW21" s="301">
        <f>ZAŁ9!BY6</f>
        <v>71</v>
      </c>
      <c r="BX21" s="301">
        <f>ZAŁ9!BZ6</f>
        <v>72</v>
      </c>
      <c r="BY21" s="301">
        <f>ZAŁ9!CA6</f>
        <v>73</v>
      </c>
      <c r="BZ21" s="301">
        <f>ZAŁ9!CB6</f>
        <v>74</v>
      </c>
      <c r="CA21" s="301">
        <f>ZAŁ9!CC6</f>
        <v>75</v>
      </c>
      <c r="CB21" s="301">
        <f>ZAŁ9!CD6</f>
        <v>76</v>
      </c>
      <c r="CC21" s="301">
        <f>ZAŁ9!CE6</f>
        <v>77</v>
      </c>
    </row>
    <row r="22" spans="2:93" x14ac:dyDescent="0.25">
      <c r="B22" s="585" t="s">
        <v>300</v>
      </c>
      <c r="C22" s="371" t="str">
        <f>D22</f>
        <v>budowa</v>
      </c>
      <c r="D22" s="371" t="str">
        <f>ZAŁ9!F8</f>
        <v>budowa</v>
      </c>
      <c r="E22" s="371" t="str">
        <f>ZAŁ9!G8</f>
        <v>eksploatacja</v>
      </c>
      <c r="F22" s="371" t="str">
        <f>ZAŁ9!H8</f>
        <v>eksploatacja</v>
      </c>
      <c r="G22" s="371" t="str">
        <f>ZAŁ9!I8</f>
        <v>eksploatacja</v>
      </c>
      <c r="H22" s="371" t="str">
        <f>ZAŁ9!J8</f>
        <v>eksploatacja</v>
      </c>
      <c r="I22" s="371" t="str">
        <f>ZAŁ9!K8</f>
        <v>eksploatacja</v>
      </c>
      <c r="J22" s="371" t="str">
        <f>ZAŁ9!L8</f>
        <v>eksploatacja</v>
      </c>
      <c r="K22" s="371" t="str">
        <f>ZAŁ9!M8</f>
        <v>eksploatacja</v>
      </c>
      <c r="L22" s="371" t="str">
        <f>ZAŁ9!N8</f>
        <v>eksploatacja</v>
      </c>
      <c r="M22" s="371" t="str">
        <f>ZAŁ9!O8</f>
        <v>eksploatacja</v>
      </c>
      <c r="N22" s="371" t="str">
        <f>ZAŁ9!P8</f>
        <v>eksploatacja</v>
      </c>
      <c r="O22" s="371" t="str">
        <f>ZAŁ9!Q8</f>
        <v>eksploatacja</v>
      </c>
      <c r="P22" s="371" t="str">
        <f>ZAŁ9!R8</f>
        <v>eksploatacja</v>
      </c>
      <c r="Q22" s="371" t="str">
        <f>ZAŁ9!S8</f>
        <v>eksploatacja</v>
      </c>
      <c r="R22" s="371" t="str">
        <f>ZAŁ9!T8</f>
        <v>eksploatacja</v>
      </c>
      <c r="S22" s="371" t="str">
        <f>ZAŁ9!U8</f>
        <v>eksploatacja</v>
      </c>
      <c r="T22" s="371" t="str">
        <f>ZAŁ9!V8</f>
        <v>eksploatacja</v>
      </c>
      <c r="U22" s="371" t="str">
        <f>ZAŁ9!W8</f>
        <v>eksploatacja</v>
      </c>
      <c r="V22" s="371" t="str">
        <f>ZAŁ9!X8</f>
        <v>eksploatacja</v>
      </c>
      <c r="W22" s="371" t="str">
        <f>ZAŁ9!Y8</f>
        <v>eksploatacja</v>
      </c>
      <c r="X22" s="371" t="str">
        <f>ZAŁ9!Z8</f>
        <v>eksploatacja</v>
      </c>
      <c r="Y22" s="371" t="str">
        <f>ZAŁ9!AA8</f>
        <v>eksploatacja</v>
      </c>
      <c r="Z22" s="371" t="str">
        <f>ZAŁ9!AB8</f>
        <v>eksploatacja</v>
      </c>
      <c r="AA22" s="371" t="str">
        <f>ZAŁ9!AC8</f>
        <v>eksploatacja</v>
      </c>
      <c r="AB22" s="371" t="str">
        <f>ZAŁ9!AD8</f>
        <v>eksploatacja</v>
      </c>
      <c r="AC22" s="371" t="str">
        <f>ZAŁ9!AE8</f>
        <v>eksploatacja</v>
      </c>
      <c r="AD22" s="371" t="str">
        <f>ZAŁ9!AF8</f>
        <v>ND</v>
      </c>
      <c r="AE22" s="371" t="str">
        <f>ZAŁ9!AG8</f>
        <v>ND</v>
      </c>
      <c r="AF22" s="371" t="str">
        <f>ZAŁ9!AH8</f>
        <v>ND</v>
      </c>
      <c r="AG22" s="371" t="str">
        <f>ZAŁ9!AI8</f>
        <v>ND</v>
      </c>
      <c r="AH22" s="371" t="str">
        <f>ZAŁ9!AJ8</f>
        <v>ND</v>
      </c>
      <c r="AI22" s="371" t="str">
        <f>ZAŁ9!AK8</f>
        <v>ND</v>
      </c>
      <c r="AJ22" s="371" t="str">
        <f>ZAŁ9!AL8</f>
        <v>ND</v>
      </c>
      <c r="AK22" s="371" t="str">
        <f>ZAŁ9!AM8</f>
        <v>ND</v>
      </c>
      <c r="AL22" s="371" t="str">
        <f>ZAŁ9!AN8</f>
        <v>ND</v>
      </c>
      <c r="AM22" s="371" t="str">
        <f>ZAŁ9!AO8</f>
        <v>ND</v>
      </c>
      <c r="AN22" s="371" t="str">
        <f>ZAŁ9!AP8</f>
        <v>ND</v>
      </c>
      <c r="AO22" s="371" t="str">
        <f>ZAŁ9!AQ8</f>
        <v>ND</v>
      </c>
      <c r="AP22" s="371" t="str">
        <f>ZAŁ9!AR8</f>
        <v>ND</v>
      </c>
      <c r="AQ22" s="371" t="str">
        <f>ZAŁ9!AS8</f>
        <v>ND</v>
      </c>
      <c r="AR22" s="371" t="str">
        <f>ZAŁ9!AT8</f>
        <v>ND</v>
      </c>
      <c r="AS22" s="371" t="str">
        <f>ZAŁ9!AU8</f>
        <v>ND</v>
      </c>
      <c r="AT22" s="371" t="str">
        <f>ZAŁ9!AV8</f>
        <v>ND</v>
      </c>
      <c r="AU22" s="371" t="str">
        <f>ZAŁ9!AW8</f>
        <v>ND</v>
      </c>
      <c r="AV22" s="371" t="str">
        <f>ZAŁ9!AX8</f>
        <v>ND</v>
      </c>
      <c r="AW22" s="371" t="str">
        <f>ZAŁ9!AY8</f>
        <v>ND</v>
      </c>
      <c r="AX22" s="371" t="str">
        <f>ZAŁ9!AZ8</f>
        <v>ND</v>
      </c>
      <c r="AY22" s="371" t="str">
        <f>ZAŁ9!BA8</f>
        <v>ND</v>
      </c>
      <c r="AZ22" s="371" t="str">
        <f>ZAŁ9!BB8</f>
        <v>ND</v>
      </c>
      <c r="BA22" s="371" t="str">
        <f>ZAŁ9!BC8</f>
        <v>ND</v>
      </c>
      <c r="BB22" s="371" t="str">
        <f>ZAŁ9!BD8</f>
        <v>ND</v>
      </c>
      <c r="BC22" s="371" t="str">
        <f>ZAŁ9!BE8</f>
        <v>ND</v>
      </c>
      <c r="BD22" s="371" t="str">
        <f>ZAŁ9!BF8</f>
        <v>ND</v>
      </c>
      <c r="BE22" s="371" t="str">
        <f>ZAŁ9!BG8</f>
        <v>ND</v>
      </c>
      <c r="BF22" s="371" t="str">
        <f>ZAŁ9!BH8</f>
        <v>ND</v>
      </c>
      <c r="BG22" s="371" t="str">
        <f>ZAŁ9!BI8</f>
        <v>ND</v>
      </c>
      <c r="BH22" s="371" t="str">
        <f>ZAŁ9!BJ8</f>
        <v>ND</v>
      </c>
      <c r="BI22" s="371" t="str">
        <f>ZAŁ9!BK8</f>
        <v>ND</v>
      </c>
      <c r="BJ22" s="371" t="str">
        <f>ZAŁ9!BL8</f>
        <v>ND</v>
      </c>
      <c r="BK22" s="371" t="str">
        <f>ZAŁ9!BM8</f>
        <v>ND</v>
      </c>
      <c r="BL22" s="371" t="str">
        <f>ZAŁ9!BN8</f>
        <v>ND</v>
      </c>
      <c r="BM22" s="371" t="str">
        <f>ZAŁ9!BO8</f>
        <v>ND</v>
      </c>
      <c r="BN22" s="371" t="str">
        <f>ZAŁ9!BP8</f>
        <v>ND</v>
      </c>
      <c r="BO22" s="371" t="str">
        <f>ZAŁ9!BQ8</f>
        <v>ND</v>
      </c>
      <c r="BP22" s="371" t="str">
        <f>ZAŁ9!BR8</f>
        <v>ND</v>
      </c>
      <c r="BQ22" s="587" t="str">
        <f>ZAŁ9!BS8</f>
        <v>ND</v>
      </c>
      <c r="BR22" s="371" t="str">
        <f>ZAŁ9!BT8</f>
        <v>ND</v>
      </c>
      <c r="BS22" s="371" t="str">
        <f>ZAŁ9!BU8</f>
        <v>ND</v>
      </c>
      <c r="BT22" s="371" t="str">
        <f>ZAŁ9!BV8</f>
        <v>ND</v>
      </c>
      <c r="BU22" s="371" t="str">
        <f>ZAŁ9!BW8</f>
        <v>ND</v>
      </c>
      <c r="BV22" s="371" t="str">
        <f>ZAŁ9!BX8</f>
        <v>ND</v>
      </c>
      <c r="BW22" s="371" t="str">
        <f>ZAŁ9!BY8</f>
        <v>ND</v>
      </c>
      <c r="BX22" s="371" t="str">
        <f>ZAŁ9!BZ8</f>
        <v>ND</v>
      </c>
      <c r="BY22" s="371" t="str">
        <f>ZAŁ9!CA8</f>
        <v>ND</v>
      </c>
      <c r="BZ22" s="371" t="str">
        <f>ZAŁ9!CB8</f>
        <v>ND</v>
      </c>
      <c r="CA22" s="371" t="str">
        <f>ZAŁ9!CC8</f>
        <v>ND</v>
      </c>
      <c r="CB22" s="371" t="str">
        <f>ZAŁ9!CD8</f>
        <v>ND</v>
      </c>
      <c r="CC22" s="371" t="str">
        <f>ZAŁ9!CE8</f>
        <v>ND</v>
      </c>
      <c r="CD22" s="370"/>
      <c r="CE22" s="370"/>
      <c r="CF22" s="370"/>
      <c r="CG22" s="370"/>
      <c r="CH22" s="370"/>
      <c r="CI22" s="370"/>
      <c r="CJ22" s="370"/>
      <c r="CK22" s="370"/>
      <c r="CL22" s="370"/>
      <c r="CM22" s="370"/>
      <c r="CN22" s="370"/>
      <c r="CO22" s="370"/>
    </row>
    <row r="23" spans="2:93" x14ac:dyDescent="0.25">
      <c r="B23" s="585" t="s">
        <v>301</v>
      </c>
      <c r="C23" s="588">
        <f>C11</f>
        <v>43434</v>
      </c>
      <c r="D23" s="588">
        <f>IF(OR(D22="budowa",D22="eksploatacja"),ZAŁ9!F7,"ND")</f>
        <v>43646</v>
      </c>
      <c r="E23" s="588">
        <f>IF(OR(E22="budowa",E22="eksploatacja"),ZAŁ9!G7,"ND")</f>
        <v>44012</v>
      </c>
      <c r="F23" s="588">
        <f>IF(OR(F22="budowa",F22="eksploatacja"),ZAŁ9!H7,"ND")</f>
        <v>44377</v>
      </c>
      <c r="G23" s="588">
        <f>IF(OR(G22="budowa",G22="eksploatacja"),ZAŁ9!I7,"ND")</f>
        <v>44742</v>
      </c>
      <c r="H23" s="588">
        <f>IF(OR(H22="budowa",H22="eksploatacja"),ZAŁ9!J7,"ND")</f>
        <v>45107</v>
      </c>
      <c r="I23" s="588">
        <f>IF(OR(I22="budowa",I22="eksploatacja"),ZAŁ9!K7,"ND")</f>
        <v>45473</v>
      </c>
      <c r="J23" s="588">
        <f>IF(OR(J22="budowa",J22="eksploatacja"),ZAŁ9!L7,"ND")</f>
        <v>45838</v>
      </c>
      <c r="K23" s="588">
        <f>IF(OR(K22="budowa",K22="eksploatacja"),ZAŁ9!M7,"ND")</f>
        <v>46203</v>
      </c>
      <c r="L23" s="588">
        <f>IF(OR(L22="budowa",L22="eksploatacja"),ZAŁ9!N7,"ND")</f>
        <v>46568</v>
      </c>
      <c r="M23" s="588">
        <f>IF(OR(M22="budowa",M22="eksploatacja"),ZAŁ9!O7,"ND")</f>
        <v>46934</v>
      </c>
      <c r="N23" s="588">
        <f>IF(OR(N22="budowa",N22="eksploatacja"),ZAŁ9!P7,"ND")</f>
        <v>47299</v>
      </c>
      <c r="O23" s="588">
        <f>IF(OR(O22="budowa",O22="eksploatacja"),ZAŁ9!Q7,"ND")</f>
        <v>47664</v>
      </c>
      <c r="P23" s="588">
        <f>IF(OR(P22="budowa",P22="eksploatacja"),ZAŁ9!R7,"ND")</f>
        <v>48029</v>
      </c>
      <c r="Q23" s="588">
        <f>IF(OR(Q22="budowa",Q22="eksploatacja"),ZAŁ9!S7,"ND")</f>
        <v>48395</v>
      </c>
      <c r="R23" s="588">
        <f>IF(OR(R22="budowa",R22="eksploatacja"),ZAŁ9!T7,"ND")</f>
        <v>48760</v>
      </c>
      <c r="S23" s="588">
        <f>IF(OR(S22="budowa",S22="eksploatacja"),ZAŁ9!U7,"ND")</f>
        <v>49125</v>
      </c>
      <c r="T23" s="588">
        <f>IF(OR(T22="budowa",T22="eksploatacja"),ZAŁ9!V7,"ND")</f>
        <v>49490</v>
      </c>
      <c r="U23" s="588">
        <f>IF(OR(U22="budowa",U22="eksploatacja"),ZAŁ9!W7,"ND")</f>
        <v>49856</v>
      </c>
      <c r="V23" s="588">
        <f>IF(OR(V22="budowa",V22="eksploatacja"),ZAŁ9!X7,"ND")</f>
        <v>50221</v>
      </c>
      <c r="W23" s="588">
        <f>IF(OR(W22="budowa",W22="eksploatacja"),ZAŁ9!Y7,"ND")</f>
        <v>50586</v>
      </c>
      <c r="X23" s="588">
        <f>IF(OR(X22="budowa",X22="eksploatacja"),ZAŁ9!Z7,"ND")</f>
        <v>50951</v>
      </c>
      <c r="Y23" s="588">
        <f>IF(OR(Y22="budowa",Y22="eksploatacja"),ZAŁ9!AA7,"ND")</f>
        <v>51317</v>
      </c>
      <c r="Z23" s="588">
        <f>IF(OR(Z22="budowa",Z22="eksploatacja"),ZAŁ9!AB7,"ND")</f>
        <v>51682</v>
      </c>
      <c r="AA23" s="588">
        <f>IF(OR(AA22="budowa",AA22="eksploatacja"),ZAŁ9!AC7,"ND")</f>
        <v>52047</v>
      </c>
      <c r="AB23" s="588">
        <f>IF(OR(AB22="budowa",AB22="eksploatacja"),ZAŁ9!AD7,"ND")</f>
        <v>52412</v>
      </c>
      <c r="AC23" s="588">
        <f>IF(OR(AC22="budowa",AC22="eksploatacja"),ZAŁ9!AE7,"ND")</f>
        <v>52778</v>
      </c>
      <c r="AD23" s="588" t="str">
        <f>IF(OR(AD22="budowa",AD22="eksploatacja"),ZAŁ9!AF7,"ND")</f>
        <v>ND</v>
      </c>
      <c r="AE23" s="588" t="str">
        <f>IF(OR(AE22="budowa",AE22="eksploatacja"),ZAŁ9!AG7,"ND")</f>
        <v>ND</v>
      </c>
      <c r="AF23" s="588" t="str">
        <f>IF(OR(AF22="budowa",AF22="eksploatacja"),ZAŁ9!AH7,"ND")</f>
        <v>ND</v>
      </c>
      <c r="AG23" s="588" t="str">
        <f>IF(OR(AG22="budowa",AG22="eksploatacja"),ZAŁ9!AI7,"ND")</f>
        <v>ND</v>
      </c>
      <c r="AH23" s="588" t="str">
        <f>IF(OR(AH22="budowa",AH22="eksploatacja"),ZAŁ9!AJ7,"ND")</f>
        <v>ND</v>
      </c>
      <c r="AI23" s="588" t="str">
        <f>IF(OR(AI22="budowa",AI22="eksploatacja"),ZAŁ9!AK7,"ND")</f>
        <v>ND</v>
      </c>
      <c r="AJ23" s="588" t="str">
        <f>IF(OR(AJ22="budowa",AJ22="eksploatacja"),ZAŁ9!AL7,"ND")</f>
        <v>ND</v>
      </c>
      <c r="AK23" s="588" t="str">
        <f>IF(OR(AK22="budowa",AK22="eksploatacja"),ZAŁ9!AM7,"ND")</f>
        <v>ND</v>
      </c>
      <c r="AL23" s="588" t="str">
        <f>IF(OR(AL22="budowa",AL22="eksploatacja"),ZAŁ9!AN7,"ND")</f>
        <v>ND</v>
      </c>
      <c r="AM23" s="588" t="str">
        <f>IF(OR(AM22="budowa",AM22="eksploatacja"),ZAŁ9!AO7,"ND")</f>
        <v>ND</v>
      </c>
      <c r="AN23" s="588" t="str">
        <f>IF(OR(AN22="budowa",AN22="eksploatacja"),ZAŁ9!AP7,"ND")</f>
        <v>ND</v>
      </c>
      <c r="AO23" s="588" t="str">
        <f>IF(OR(AO22="budowa",AO22="eksploatacja"),ZAŁ9!AQ7,"ND")</f>
        <v>ND</v>
      </c>
      <c r="AP23" s="588" t="str">
        <f>IF(OR(AP22="budowa",AP22="eksploatacja"),ZAŁ9!AR7,"ND")</f>
        <v>ND</v>
      </c>
      <c r="AQ23" s="588" t="str">
        <f>IF(OR(AQ22="budowa",AQ22="eksploatacja"),ZAŁ9!AS7,"ND")</f>
        <v>ND</v>
      </c>
      <c r="AR23" s="588" t="str">
        <f>IF(OR(AR22="budowa",AR22="eksploatacja"),ZAŁ9!AT7,"ND")</f>
        <v>ND</v>
      </c>
      <c r="AS23" s="588" t="str">
        <f>IF(OR(AS22="budowa",AS22="eksploatacja"),ZAŁ9!AU7,"ND")</f>
        <v>ND</v>
      </c>
      <c r="AT23" s="588" t="str">
        <f>IF(OR(AT22="budowa",AT22="eksploatacja"),ZAŁ9!AV7,"ND")</f>
        <v>ND</v>
      </c>
      <c r="AU23" s="588" t="str">
        <f>IF(OR(AU22="budowa",AU22="eksploatacja"),ZAŁ9!AW7,"ND")</f>
        <v>ND</v>
      </c>
      <c r="AV23" s="588" t="str">
        <f>IF(OR(AV22="budowa",AV22="eksploatacja"),ZAŁ9!AX7,"ND")</f>
        <v>ND</v>
      </c>
      <c r="AW23" s="588" t="str">
        <f>IF(OR(AW22="budowa",AW22="eksploatacja"),ZAŁ9!AY7,"ND")</f>
        <v>ND</v>
      </c>
      <c r="AX23" s="588" t="str">
        <f>IF(OR(AX22="budowa",AX22="eksploatacja"),ZAŁ9!AZ7,"ND")</f>
        <v>ND</v>
      </c>
      <c r="AY23" s="588" t="str">
        <f>IF(OR(AY22="budowa",AY22="eksploatacja"),ZAŁ9!BA7,"ND")</f>
        <v>ND</v>
      </c>
      <c r="AZ23" s="588" t="str">
        <f>IF(OR(AZ22="budowa",AZ22="eksploatacja"),ZAŁ9!BB7,"ND")</f>
        <v>ND</v>
      </c>
      <c r="BA23" s="588" t="str">
        <f>IF(OR(BA22="budowa",BA22="eksploatacja"),ZAŁ9!BC7,"ND")</f>
        <v>ND</v>
      </c>
      <c r="BB23" s="588" t="str">
        <f>IF(OR(BB22="budowa",BB22="eksploatacja"),ZAŁ9!BD7,"ND")</f>
        <v>ND</v>
      </c>
      <c r="BC23" s="588" t="str">
        <f>IF(OR(BC22="budowa",BC22="eksploatacja"),ZAŁ9!BE7,"ND")</f>
        <v>ND</v>
      </c>
      <c r="BD23" s="588" t="str">
        <f>IF(OR(BD22="budowa",BD22="eksploatacja"),ZAŁ9!BF7,"ND")</f>
        <v>ND</v>
      </c>
      <c r="BE23" s="588" t="str">
        <f>IF(OR(BE22="budowa",BE22="eksploatacja"),ZAŁ9!BG7,"ND")</f>
        <v>ND</v>
      </c>
      <c r="BF23" s="588" t="str">
        <f>IF(OR(BF22="budowa",BF22="eksploatacja"),ZAŁ9!BH7,"ND")</f>
        <v>ND</v>
      </c>
      <c r="BG23" s="588" t="str">
        <f>IF(OR(BG22="budowa",BG22="eksploatacja"),ZAŁ9!BI7,"ND")</f>
        <v>ND</v>
      </c>
      <c r="BH23" s="588" t="str">
        <f>IF(OR(BH22="budowa",BH22="eksploatacja"),ZAŁ9!BJ7,"ND")</f>
        <v>ND</v>
      </c>
      <c r="BI23" s="588" t="str">
        <f>IF(OR(BI22="budowa",BI22="eksploatacja"),ZAŁ9!BK7,"ND")</f>
        <v>ND</v>
      </c>
      <c r="BJ23" s="588" t="str">
        <f>IF(OR(BJ22="budowa",BJ22="eksploatacja"),ZAŁ9!BL7,"ND")</f>
        <v>ND</v>
      </c>
      <c r="BK23" s="588" t="str">
        <f>IF(OR(BK22="budowa",BK22="eksploatacja"),ZAŁ9!BM7,"ND")</f>
        <v>ND</v>
      </c>
      <c r="BL23" s="588" t="str">
        <f>IF(OR(BL22="budowa",BL22="eksploatacja"),ZAŁ9!BN7,"ND")</f>
        <v>ND</v>
      </c>
      <c r="BM23" s="588" t="str">
        <f>IF(OR(BM22="budowa",BM22="eksploatacja"),ZAŁ9!BO7,"ND")</f>
        <v>ND</v>
      </c>
      <c r="BN23" s="588" t="str">
        <f>IF(OR(BN22="budowa",BN22="eksploatacja"),ZAŁ9!BP7,"ND")</f>
        <v>ND</v>
      </c>
      <c r="BO23" s="588" t="str">
        <f>IF(OR(BO22="budowa",BO22="eksploatacja"),ZAŁ9!BQ7,"ND")</f>
        <v>ND</v>
      </c>
      <c r="BP23" s="588" t="str">
        <f>IF(OR(BP22="budowa",BP22="eksploatacja"),ZAŁ9!BR7,"ND")</f>
        <v>ND</v>
      </c>
      <c r="BQ23" s="589" t="str">
        <f>IF(OR(BQ22="budowa",BQ22="eksploatacja"),ZAŁ9!BS7,"ND")</f>
        <v>ND</v>
      </c>
      <c r="BR23" s="364" t="str">
        <f>IF(OR(BR22="budowa",BR22="eksploatacja"),ZAŁ9!BT7,"ND")</f>
        <v>ND</v>
      </c>
      <c r="BS23" s="364" t="str">
        <f>IF(OR(BS22="budowa",BS22="eksploatacja"),ZAŁ9!BU7,"ND")</f>
        <v>ND</v>
      </c>
      <c r="BT23" s="364" t="str">
        <f>IF(OR(BT22="budowa",BT22="eksploatacja"),ZAŁ9!BV7,"ND")</f>
        <v>ND</v>
      </c>
      <c r="BU23" s="364" t="str">
        <f>IF(OR(BU22="budowa",BU22="eksploatacja"),ZAŁ9!BW7,"ND")</f>
        <v>ND</v>
      </c>
      <c r="BV23" s="364" t="str">
        <f>IF(OR(BV22="budowa",BV22="eksploatacja"),ZAŁ9!BX7,"ND")</f>
        <v>ND</v>
      </c>
      <c r="BW23" s="364" t="str">
        <f>IF(OR(BW22="budowa",BW22="eksploatacja"),ZAŁ9!BY7,"ND")</f>
        <v>ND</v>
      </c>
      <c r="BX23" s="364" t="str">
        <f>IF(OR(BX22="budowa",BX22="eksploatacja"),ZAŁ9!BZ7,"ND")</f>
        <v>ND</v>
      </c>
      <c r="BY23" s="364" t="str">
        <f>IF(OR(BY22="budowa",BY22="eksploatacja"),ZAŁ9!CA7,"ND")</f>
        <v>ND</v>
      </c>
      <c r="BZ23" s="364" t="str">
        <f>IF(OR(BZ22="budowa",BZ22="eksploatacja"),ZAŁ9!CB7,"ND")</f>
        <v>ND</v>
      </c>
      <c r="CA23" s="364" t="str">
        <f>IF(OR(CA22="budowa",CA22="eksploatacja"),ZAŁ9!CC7,"ND")</f>
        <v>ND</v>
      </c>
      <c r="CB23" s="364" t="str">
        <f>IF(OR(CB22="budowa",CB22="eksploatacja"),ZAŁ9!CD7,"ND")</f>
        <v>ND</v>
      </c>
      <c r="CC23" s="364" t="str">
        <f>IF(OR(CC22="budowa",CC22="eksploatacja"),ZAŁ9!CE7,"ND")</f>
        <v>ND</v>
      </c>
    </row>
    <row r="24" spans="2:93" x14ac:dyDescent="0.25">
      <c r="B24" s="585" t="s">
        <v>284</v>
      </c>
      <c r="C24" s="570">
        <f>IFERROR(YEAR(C23),"ND")</f>
        <v>2018</v>
      </c>
      <c r="D24" s="570">
        <f t="shared" ref="D24:BO24" si="8">IFERROR(YEAR(D23),"ND")</f>
        <v>2019</v>
      </c>
      <c r="E24" s="570">
        <f t="shared" si="8"/>
        <v>2020</v>
      </c>
      <c r="F24" s="570">
        <f t="shared" si="8"/>
        <v>2021</v>
      </c>
      <c r="G24" s="570">
        <f t="shared" si="8"/>
        <v>2022</v>
      </c>
      <c r="H24" s="570">
        <f t="shared" si="8"/>
        <v>2023</v>
      </c>
      <c r="I24" s="570">
        <f t="shared" si="8"/>
        <v>2024</v>
      </c>
      <c r="J24" s="570">
        <f t="shared" si="8"/>
        <v>2025</v>
      </c>
      <c r="K24" s="570">
        <f t="shared" si="8"/>
        <v>2026</v>
      </c>
      <c r="L24" s="570">
        <f t="shared" si="8"/>
        <v>2027</v>
      </c>
      <c r="M24" s="570">
        <f t="shared" si="8"/>
        <v>2028</v>
      </c>
      <c r="N24" s="570">
        <f t="shared" si="8"/>
        <v>2029</v>
      </c>
      <c r="O24" s="570">
        <f t="shared" si="8"/>
        <v>2030</v>
      </c>
      <c r="P24" s="570">
        <f t="shared" si="8"/>
        <v>2031</v>
      </c>
      <c r="Q24" s="570">
        <f t="shared" si="8"/>
        <v>2032</v>
      </c>
      <c r="R24" s="570">
        <f t="shared" si="8"/>
        <v>2033</v>
      </c>
      <c r="S24" s="570">
        <f t="shared" si="8"/>
        <v>2034</v>
      </c>
      <c r="T24" s="570">
        <f t="shared" si="8"/>
        <v>2035</v>
      </c>
      <c r="U24" s="570">
        <f t="shared" si="8"/>
        <v>2036</v>
      </c>
      <c r="V24" s="570">
        <f t="shared" si="8"/>
        <v>2037</v>
      </c>
      <c r="W24" s="570">
        <f t="shared" si="8"/>
        <v>2038</v>
      </c>
      <c r="X24" s="570">
        <f t="shared" si="8"/>
        <v>2039</v>
      </c>
      <c r="Y24" s="570">
        <f t="shared" si="8"/>
        <v>2040</v>
      </c>
      <c r="Z24" s="570">
        <f t="shared" si="8"/>
        <v>2041</v>
      </c>
      <c r="AA24" s="570">
        <f t="shared" si="8"/>
        <v>2042</v>
      </c>
      <c r="AB24" s="570">
        <f t="shared" si="8"/>
        <v>2043</v>
      </c>
      <c r="AC24" s="570">
        <f t="shared" si="8"/>
        <v>2044</v>
      </c>
      <c r="AD24" s="570" t="str">
        <f t="shared" si="8"/>
        <v>ND</v>
      </c>
      <c r="AE24" s="570" t="str">
        <f t="shared" si="8"/>
        <v>ND</v>
      </c>
      <c r="AF24" s="570" t="str">
        <f t="shared" si="8"/>
        <v>ND</v>
      </c>
      <c r="AG24" s="570" t="str">
        <f t="shared" si="8"/>
        <v>ND</v>
      </c>
      <c r="AH24" s="570" t="str">
        <f t="shared" si="8"/>
        <v>ND</v>
      </c>
      <c r="AI24" s="570" t="str">
        <f t="shared" si="8"/>
        <v>ND</v>
      </c>
      <c r="AJ24" s="570" t="str">
        <f t="shared" si="8"/>
        <v>ND</v>
      </c>
      <c r="AK24" s="570" t="str">
        <f t="shared" si="8"/>
        <v>ND</v>
      </c>
      <c r="AL24" s="570" t="str">
        <f t="shared" si="8"/>
        <v>ND</v>
      </c>
      <c r="AM24" s="570" t="str">
        <f t="shared" si="8"/>
        <v>ND</v>
      </c>
      <c r="AN24" s="570" t="str">
        <f t="shared" si="8"/>
        <v>ND</v>
      </c>
      <c r="AO24" s="570" t="str">
        <f t="shared" si="8"/>
        <v>ND</v>
      </c>
      <c r="AP24" s="570" t="str">
        <f t="shared" si="8"/>
        <v>ND</v>
      </c>
      <c r="AQ24" s="570" t="str">
        <f t="shared" si="8"/>
        <v>ND</v>
      </c>
      <c r="AR24" s="570" t="str">
        <f t="shared" si="8"/>
        <v>ND</v>
      </c>
      <c r="AS24" s="570" t="str">
        <f t="shared" si="8"/>
        <v>ND</v>
      </c>
      <c r="AT24" s="570" t="str">
        <f t="shared" si="8"/>
        <v>ND</v>
      </c>
      <c r="AU24" s="570" t="str">
        <f t="shared" si="8"/>
        <v>ND</v>
      </c>
      <c r="AV24" s="570" t="str">
        <f t="shared" si="8"/>
        <v>ND</v>
      </c>
      <c r="AW24" s="570" t="str">
        <f t="shared" si="8"/>
        <v>ND</v>
      </c>
      <c r="AX24" s="570" t="str">
        <f t="shared" si="8"/>
        <v>ND</v>
      </c>
      <c r="AY24" s="570" t="str">
        <f t="shared" si="8"/>
        <v>ND</v>
      </c>
      <c r="AZ24" s="570" t="str">
        <f t="shared" si="8"/>
        <v>ND</v>
      </c>
      <c r="BA24" s="570" t="str">
        <f t="shared" si="8"/>
        <v>ND</v>
      </c>
      <c r="BB24" s="570" t="str">
        <f t="shared" si="8"/>
        <v>ND</v>
      </c>
      <c r="BC24" s="570" t="str">
        <f t="shared" si="8"/>
        <v>ND</v>
      </c>
      <c r="BD24" s="570" t="str">
        <f t="shared" si="8"/>
        <v>ND</v>
      </c>
      <c r="BE24" s="570" t="str">
        <f t="shared" si="8"/>
        <v>ND</v>
      </c>
      <c r="BF24" s="570" t="str">
        <f t="shared" si="8"/>
        <v>ND</v>
      </c>
      <c r="BG24" s="570" t="str">
        <f t="shared" si="8"/>
        <v>ND</v>
      </c>
      <c r="BH24" s="570" t="str">
        <f t="shared" si="8"/>
        <v>ND</v>
      </c>
      <c r="BI24" s="570" t="str">
        <f t="shared" si="8"/>
        <v>ND</v>
      </c>
      <c r="BJ24" s="570" t="str">
        <f t="shared" si="8"/>
        <v>ND</v>
      </c>
      <c r="BK24" s="570" t="str">
        <f t="shared" si="8"/>
        <v>ND</v>
      </c>
      <c r="BL24" s="570" t="str">
        <f t="shared" si="8"/>
        <v>ND</v>
      </c>
      <c r="BM24" s="570" t="str">
        <f t="shared" si="8"/>
        <v>ND</v>
      </c>
      <c r="BN24" s="570" t="str">
        <f t="shared" si="8"/>
        <v>ND</v>
      </c>
      <c r="BO24" s="570" t="str">
        <f t="shared" si="8"/>
        <v>ND</v>
      </c>
      <c r="BP24" s="570" t="str">
        <f t="shared" ref="BP24:CC24" si="9">IFERROR(YEAR(BP23),"ND")</f>
        <v>ND</v>
      </c>
      <c r="BQ24" s="590" t="str">
        <f t="shared" si="9"/>
        <v>ND</v>
      </c>
      <c r="BR24" s="368" t="str">
        <f t="shared" si="9"/>
        <v>ND</v>
      </c>
      <c r="BS24" s="368" t="str">
        <f t="shared" si="9"/>
        <v>ND</v>
      </c>
      <c r="BT24" s="368" t="str">
        <f t="shared" si="9"/>
        <v>ND</v>
      </c>
      <c r="BU24" s="368" t="str">
        <f t="shared" si="9"/>
        <v>ND</v>
      </c>
      <c r="BV24" s="368" t="str">
        <f t="shared" si="9"/>
        <v>ND</v>
      </c>
      <c r="BW24" s="368" t="str">
        <f t="shared" si="9"/>
        <v>ND</v>
      </c>
      <c r="BX24" s="368" t="str">
        <f t="shared" si="9"/>
        <v>ND</v>
      </c>
      <c r="BY24" s="368" t="str">
        <f t="shared" si="9"/>
        <v>ND</v>
      </c>
      <c r="BZ24" s="368" t="str">
        <f t="shared" si="9"/>
        <v>ND</v>
      </c>
      <c r="CA24" s="368" t="str">
        <f t="shared" si="9"/>
        <v>ND</v>
      </c>
      <c r="CB24" s="368" t="str">
        <f t="shared" si="9"/>
        <v>ND</v>
      </c>
      <c r="CC24" s="368" t="str">
        <f t="shared" si="9"/>
        <v>ND</v>
      </c>
    </row>
    <row r="25" spans="2:93" x14ac:dyDescent="0.25">
      <c r="B25" s="591" t="s">
        <v>454</v>
      </c>
      <c r="C25" s="592">
        <f>SUMIF($C6:$AS6,$C24:$CC24,$C8:$AS8)</f>
        <v>1.6515813019202241E-3</v>
      </c>
      <c r="D25" s="592">
        <f t="shared" ref="D25:BO25" si="10">SUMIF($C6:$AS6,$C24:$CC24,$C8:$AS8)</f>
        <v>1.6515813019202241E-3</v>
      </c>
      <c r="E25" s="592">
        <f t="shared" si="10"/>
        <v>1.6515813019202241E-3</v>
      </c>
      <c r="F25" s="592">
        <f t="shared" si="10"/>
        <v>1.6515813019202241E-3</v>
      </c>
      <c r="G25" s="592">
        <f t="shared" si="10"/>
        <v>1.6515813019202241E-3</v>
      </c>
      <c r="H25" s="592">
        <f t="shared" si="10"/>
        <v>1.6515813019202241E-3</v>
      </c>
      <c r="I25" s="592">
        <f t="shared" si="10"/>
        <v>1.6515813019202241E-3</v>
      </c>
      <c r="J25" s="592">
        <f t="shared" si="10"/>
        <v>1.6515813019202241E-3</v>
      </c>
      <c r="K25" s="592">
        <f t="shared" si="10"/>
        <v>1.6515813019202241E-3</v>
      </c>
      <c r="L25" s="592">
        <f t="shared" si="10"/>
        <v>1.6515813019202241E-3</v>
      </c>
      <c r="M25" s="592">
        <f t="shared" si="10"/>
        <v>1.6515813019202241E-3</v>
      </c>
      <c r="N25" s="592">
        <f t="shared" si="10"/>
        <v>1.6515813019202241E-3</v>
      </c>
      <c r="O25" s="592">
        <f t="shared" si="10"/>
        <v>1.6515813019202241E-3</v>
      </c>
      <c r="P25" s="592">
        <f t="shared" si="10"/>
        <v>1.6515813019202241E-3</v>
      </c>
      <c r="Q25" s="592">
        <f t="shared" si="10"/>
        <v>1.6515813019202241E-3</v>
      </c>
      <c r="R25" s="592">
        <f t="shared" si="10"/>
        <v>1.6515813019202241E-3</v>
      </c>
      <c r="S25" s="592">
        <f t="shared" si="10"/>
        <v>1.6515813019202241E-3</v>
      </c>
      <c r="T25" s="592">
        <f t="shared" si="10"/>
        <v>1.6515813019202241E-3</v>
      </c>
      <c r="U25" s="592">
        <f t="shared" si="10"/>
        <v>1.6515813019202241E-3</v>
      </c>
      <c r="V25" s="592">
        <f t="shared" si="10"/>
        <v>1.6515813019202241E-3</v>
      </c>
      <c r="W25" s="592">
        <f t="shared" si="10"/>
        <v>1.6515813019202241E-3</v>
      </c>
      <c r="X25" s="592">
        <f t="shared" si="10"/>
        <v>1.6515813019202241E-3</v>
      </c>
      <c r="Y25" s="592">
        <f t="shared" si="10"/>
        <v>1.6515813019202241E-3</v>
      </c>
      <c r="Z25" s="592">
        <f t="shared" si="10"/>
        <v>1.6515813019202241E-3</v>
      </c>
      <c r="AA25" s="592">
        <f t="shared" si="10"/>
        <v>1.6515813019202241E-3</v>
      </c>
      <c r="AB25" s="592">
        <f t="shared" si="10"/>
        <v>1.6515813019202241E-3</v>
      </c>
      <c r="AC25" s="592">
        <f t="shared" si="10"/>
        <v>1.6515813019202241E-3</v>
      </c>
      <c r="AD25" s="592">
        <f t="shared" si="10"/>
        <v>0</v>
      </c>
      <c r="AE25" s="592">
        <f t="shared" si="10"/>
        <v>0</v>
      </c>
      <c r="AF25" s="592">
        <f t="shared" si="10"/>
        <v>0</v>
      </c>
      <c r="AG25" s="592">
        <f t="shared" si="10"/>
        <v>0</v>
      </c>
      <c r="AH25" s="592">
        <f t="shared" si="10"/>
        <v>0</v>
      </c>
      <c r="AI25" s="592">
        <f t="shared" si="10"/>
        <v>0</v>
      </c>
      <c r="AJ25" s="592">
        <f t="shared" si="10"/>
        <v>0</v>
      </c>
      <c r="AK25" s="592">
        <f t="shared" si="10"/>
        <v>0</v>
      </c>
      <c r="AL25" s="592">
        <f t="shared" si="10"/>
        <v>0</v>
      </c>
      <c r="AM25" s="592">
        <f t="shared" si="10"/>
        <v>0</v>
      </c>
      <c r="AN25" s="592">
        <f t="shared" si="10"/>
        <v>0</v>
      </c>
      <c r="AO25" s="592">
        <f t="shared" si="10"/>
        <v>0</v>
      </c>
      <c r="AP25" s="592">
        <f t="shared" si="10"/>
        <v>0</v>
      </c>
      <c r="AQ25" s="592">
        <f t="shared" si="10"/>
        <v>0</v>
      </c>
      <c r="AR25" s="592">
        <f t="shared" si="10"/>
        <v>0</v>
      </c>
      <c r="AS25" s="592">
        <f t="shared" si="10"/>
        <v>0</v>
      </c>
      <c r="AT25" s="592">
        <f t="shared" si="10"/>
        <v>0</v>
      </c>
      <c r="AU25" s="592">
        <f t="shared" si="10"/>
        <v>0</v>
      </c>
      <c r="AV25" s="592">
        <f t="shared" si="10"/>
        <v>0</v>
      </c>
      <c r="AW25" s="592">
        <f t="shared" si="10"/>
        <v>0</v>
      </c>
      <c r="AX25" s="592">
        <f t="shared" si="10"/>
        <v>0</v>
      </c>
      <c r="AY25" s="592">
        <f t="shared" si="10"/>
        <v>0</v>
      </c>
      <c r="AZ25" s="592">
        <f t="shared" si="10"/>
        <v>0</v>
      </c>
      <c r="BA25" s="592">
        <f t="shared" si="10"/>
        <v>0</v>
      </c>
      <c r="BB25" s="592">
        <f t="shared" si="10"/>
        <v>0</v>
      </c>
      <c r="BC25" s="592">
        <f t="shared" si="10"/>
        <v>0</v>
      </c>
      <c r="BD25" s="592">
        <f t="shared" si="10"/>
        <v>0</v>
      </c>
      <c r="BE25" s="592">
        <f t="shared" si="10"/>
        <v>0</v>
      </c>
      <c r="BF25" s="592">
        <f t="shared" si="10"/>
        <v>0</v>
      </c>
      <c r="BG25" s="592">
        <f t="shared" si="10"/>
        <v>0</v>
      </c>
      <c r="BH25" s="592">
        <f t="shared" si="10"/>
        <v>0</v>
      </c>
      <c r="BI25" s="592">
        <f t="shared" si="10"/>
        <v>0</v>
      </c>
      <c r="BJ25" s="592">
        <f t="shared" si="10"/>
        <v>0</v>
      </c>
      <c r="BK25" s="592">
        <f t="shared" si="10"/>
        <v>0</v>
      </c>
      <c r="BL25" s="592">
        <f t="shared" si="10"/>
        <v>0</v>
      </c>
      <c r="BM25" s="592">
        <f t="shared" si="10"/>
        <v>0</v>
      </c>
      <c r="BN25" s="592">
        <f t="shared" si="10"/>
        <v>0</v>
      </c>
      <c r="BO25" s="592">
        <f t="shared" si="10"/>
        <v>0</v>
      </c>
      <c r="BP25" s="592">
        <f t="shared" ref="BP25:CC25" si="11">SUMIF($C6:$AS6,$C24:$CC24,$C8:$AS8)</f>
        <v>0</v>
      </c>
      <c r="BQ25" s="593">
        <f t="shared" si="11"/>
        <v>0</v>
      </c>
      <c r="BR25" s="365">
        <f t="shared" si="11"/>
        <v>0</v>
      </c>
      <c r="BS25" s="365">
        <f t="shared" si="11"/>
        <v>0</v>
      </c>
      <c r="BT25" s="365">
        <f t="shared" si="11"/>
        <v>0</v>
      </c>
      <c r="BU25" s="365">
        <f t="shared" si="11"/>
        <v>0</v>
      </c>
      <c r="BV25" s="365">
        <f t="shared" si="11"/>
        <v>0</v>
      </c>
      <c r="BW25" s="365">
        <f t="shared" si="11"/>
        <v>0</v>
      </c>
      <c r="BX25" s="365">
        <f t="shared" si="11"/>
        <v>0</v>
      </c>
      <c r="BY25" s="365">
        <f t="shared" si="11"/>
        <v>0</v>
      </c>
      <c r="BZ25" s="365">
        <f t="shared" si="11"/>
        <v>0</v>
      </c>
      <c r="CA25" s="365">
        <f t="shared" si="11"/>
        <v>0</v>
      </c>
      <c r="CB25" s="365">
        <f t="shared" si="11"/>
        <v>0</v>
      </c>
      <c r="CC25" s="365">
        <f t="shared" si="11"/>
        <v>0</v>
      </c>
    </row>
    <row r="26" spans="2:93" x14ac:dyDescent="0.25">
      <c r="B26" s="591" t="s">
        <v>459</v>
      </c>
      <c r="C26" s="592">
        <f>IF($J17=C23,$J18,0)</f>
        <v>0</v>
      </c>
      <c r="D26" s="592">
        <f t="shared" ref="D26:BO26" si="12">IF($J17=D23,$J18,0)</f>
        <v>9.9231264155055232E-3</v>
      </c>
      <c r="E26" s="592">
        <f t="shared" si="12"/>
        <v>0</v>
      </c>
      <c r="F26" s="592">
        <f t="shared" si="12"/>
        <v>0</v>
      </c>
      <c r="G26" s="592">
        <f t="shared" si="12"/>
        <v>0</v>
      </c>
      <c r="H26" s="592">
        <f t="shared" si="12"/>
        <v>0</v>
      </c>
      <c r="I26" s="592">
        <f t="shared" si="12"/>
        <v>0</v>
      </c>
      <c r="J26" s="592">
        <f t="shared" si="12"/>
        <v>0</v>
      </c>
      <c r="K26" s="592">
        <f t="shared" si="12"/>
        <v>0</v>
      </c>
      <c r="L26" s="592">
        <f t="shared" si="12"/>
        <v>0</v>
      </c>
      <c r="M26" s="592">
        <f t="shared" si="12"/>
        <v>0</v>
      </c>
      <c r="N26" s="592">
        <f t="shared" si="12"/>
        <v>0</v>
      </c>
      <c r="O26" s="592">
        <f t="shared" si="12"/>
        <v>0</v>
      </c>
      <c r="P26" s="592">
        <f t="shared" si="12"/>
        <v>0</v>
      </c>
      <c r="Q26" s="592">
        <f t="shared" si="12"/>
        <v>0</v>
      </c>
      <c r="R26" s="592">
        <f t="shared" si="12"/>
        <v>0</v>
      </c>
      <c r="S26" s="592">
        <f t="shared" si="12"/>
        <v>0</v>
      </c>
      <c r="T26" s="592">
        <f t="shared" si="12"/>
        <v>0</v>
      </c>
      <c r="U26" s="592">
        <f t="shared" si="12"/>
        <v>0</v>
      </c>
      <c r="V26" s="592">
        <f t="shared" si="12"/>
        <v>0</v>
      </c>
      <c r="W26" s="592">
        <f t="shared" si="12"/>
        <v>0</v>
      </c>
      <c r="X26" s="592">
        <f t="shared" si="12"/>
        <v>0</v>
      </c>
      <c r="Y26" s="592">
        <f t="shared" si="12"/>
        <v>0</v>
      </c>
      <c r="Z26" s="592">
        <f t="shared" si="12"/>
        <v>0</v>
      </c>
      <c r="AA26" s="592">
        <f t="shared" si="12"/>
        <v>0</v>
      </c>
      <c r="AB26" s="592">
        <f t="shared" si="12"/>
        <v>0</v>
      </c>
      <c r="AC26" s="592">
        <f t="shared" si="12"/>
        <v>0</v>
      </c>
      <c r="AD26" s="592">
        <f t="shared" si="12"/>
        <v>0</v>
      </c>
      <c r="AE26" s="592">
        <f t="shared" si="12"/>
        <v>0</v>
      </c>
      <c r="AF26" s="592">
        <f t="shared" si="12"/>
        <v>0</v>
      </c>
      <c r="AG26" s="592">
        <f t="shared" si="12"/>
        <v>0</v>
      </c>
      <c r="AH26" s="592">
        <f t="shared" si="12"/>
        <v>0</v>
      </c>
      <c r="AI26" s="592">
        <f t="shared" si="12"/>
        <v>0</v>
      </c>
      <c r="AJ26" s="592">
        <f t="shared" si="12"/>
        <v>0</v>
      </c>
      <c r="AK26" s="592">
        <f t="shared" si="12"/>
        <v>0</v>
      </c>
      <c r="AL26" s="592">
        <f t="shared" si="12"/>
        <v>0</v>
      </c>
      <c r="AM26" s="592">
        <f t="shared" si="12"/>
        <v>0</v>
      </c>
      <c r="AN26" s="592">
        <f t="shared" si="12"/>
        <v>0</v>
      </c>
      <c r="AO26" s="592">
        <f t="shared" si="12"/>
        <v>0</v>
      </c>
      <c r="AP26" s="592">
        <f t="shared" si="12"/>
        <v>0</v>
      </c>
      <c r="AQ26" s="592">
        <f t="shared" si="12"/>
        <v>0</v>
      </c>
      <c r="AR26" s="592">
        <f t="shared" si="12"/>
        <v>0</v>
      </c>
      <c r="AS26" s="592">
        <f t="shared" si="12"/>
        <v>0</v>
      </c>
      <c r="AT26" s="592">
        <f t="shared" si="12"/>
        <v>0</v>
      </c>
      <c r="AU26" s="592">
        <f t="shared" si="12"/>
        <v>0</v>
      </c>
      <c r="AV26" s="592">
        <f t="shared" si="12"/>
        <v>0</v>
      </c>
      <c r="AW26" s="592">
        <f t="shared" si="12"/>
        <v>0</v>
      </c>
      <c r="AX26" s="592">
        <f t="shared" si="12"/>
        <v>0</v>
      </c>
      <c r="AY26" s="592">
        <f t="shared" si="12"/>
        <v>0</v>
      </c>
      <c r="AZ26" s="592">
        <f t="shared" si="12"/>
        <v>0</v>
      </c>
      <c r="BA26" s="592">
        <f t="shared" si="12"/>
        <v>0</v>
      </c>
      <c r="BB26" s="592">
        <f t="shared" si="12"/>
        <v>0</v>
      </c>
      <c r="BC26" s="592">
        <f t="shared" si="12"/>
        <v>0</v>
      </c>
      <c r="BD26" s="592">
        <f t="shared" si="12"/>
        <v>0</v>
      </c>
      <c r="BE26" s="592">
        <f t="shared" si="12"/>
        <v>0</v>
      </c>
      <c r="BF26" s="592">
        <f t="shared" si="12"/>
        <v>0</v>
      </c>
      <c r="BG26" s="592">
        <f t="shared" si="12"/>
        <v>0</v>
      </c>
      <c r="BH26" s="592">
        <f t="shared" si="12"/>
        <v>0</v>
      </c>
      <c r="BI26" s="592">
        <f t="shared" si="12"/>
        <v>0</v>
      </c>
      <c r="BJ26" s="592">
        <f t="shared" si="12"/>
        <v>0</v>
      </c>
      <c r="BK26" s="592">
        <f t="shared" si="12"/>
        <v>0</v>
      </c>
      <c r="BL26" s="592">
        <f t="shared" si="12"/>
        <v>0</v>
      </c>
      <c r="BM26" s="592">
        <f t="shared" si="12"/>
        <v>0</v>
      </c>
      <c r="BN26" s="592">
        <f t="shared" si="12"/>
        <v>0</v>
      </c>
      <c r="BO26" s="592">
        <f t="shared" si="12"/>
        <v>0</v>
      </c>
      <c r="BP26" s="592">
        <f t="shared" ref="BP26:CC26" si="13">IF($J17=BP23,$J18,0)</f>
        <v>0</v>
      </c>
      <c r="BQ26" s="593">
        <f t="shared" si="13"/>
        <v>0</v>
      </c>
      <c r="BR26" s="365">
        <f t="shared" si="13"/>
        <v>0</v>
      </c>
      <c r="BS26" s="365">
        <f t="shared" si="13"/>
        <v>0</v>
      </c>
      <c r="BT26" s="365">
        <f t="shared" si="13"/>
        <v>0</v>
      </c>
      <c r="BU26" s="365">
        <f t="shared" si="13"/>
        <v>0</v>
      </c>
      <c r="BV26" s="365">
        <f t="shared" si="13"/>
        <v>0</v>
      </c>
      <c r="BW26" s="365">
        <f t="shared" si="13"/>
        <v>0</v>
      </c>
      <c r="BX26" s="365">
        <f t="shared" si="13"/>
        <v>0</v>
      </c>
      <c r="BY26" s="365">
        <f t="shared" si="13"/>
        <v>0</v>
      </c>
      <c r="BZ26" s="365">
        <f t="shared" si="13"/>
        <v>0</v>
      </c>
      <c r="CA26" s="365">
        <f t="shared" si="13"/>
        <v>0</v>
      </c>
      <c r="CB26" s="365">
        <f t="shared" si="13"/>
        <v>0</v>
      </c>
      <c r="CC26" s="365">
        <f t="shared" si="13"/>
        <v>0</v>
      </c>
    </row>
    <row r="27" spans="2:93" x14ac:dyDescent="0.25">
      <c r="B27" s="591" t="s">
        <v>456</v>
      </c>
      <c r="C27" s="470"/>
      <c r="D27" s="65"/>
      <c r="E27" s="592">
        <f>IF(E22="eksploatacja",SUMIF($C6:$AS6,$E20:$CC20,$C7:$AS7)," ")</f>
        <v>0.02</v>
      </c>
      <c r="F27" s="592">
        <f t="shared" ref="F27:BQ27" si="14">IF(F22="eksploatacja",SUMIF($C6:$AS6,$E20:$CC20,$C7:$AS7)," ")</f>
        <v>0.02</v>
      </c>
      <c r="G27" s="592">
        <f t="shared" si="14"/>
        <v>0.02</v>
      </c>
      <c r="H27" s="592">
        <f t="shared" si="14"/>
        <v>0.02</v>
      </c>
      <c r="I27" s="592">
        <f t="shared" si="14"/>
        <v>0.02</v>
      </c>
      <c r="J27" s="592">
        <f t="shared" si="14"/>
        <v>0.02</v>
      </c>
      <c r="K27" s="592">
        <f t="shared" si="14"/>
        <v>0.02</v>
      </c>
      <c r="L27" s="592">
        <f t="shared" si="14"/>
        <v>0.02</v>
      </c>
      <c r="M27" s="592">
        <f t="shared" si="14"/>
        <v>0.02</v>
      </c>
      <c r="N27" s="592">
        <f t="shared" si="14"/>
        <v>0.02</v>
      </c>
      <c r="O27" s="592">
        <f t="shared" si="14"/>
        <v>0.02</v>
      </c>
      <c r="P27" s="592">
        <f t="shared" si="14"/>
        <v>0.02</v>
      </c>
      <c r="Q27" s="592">
        <f t="shared" si="14"/>
        <v>0.02</v>
      </c>
      <c r="R27" s="592">
        <f t="shared" si="14"/>
        <v>0.02</v>
      </c>
      <c r="S27" s="592">
        <f t="shared" si="14"/>
        <v>0.02</v>
      </c>
      <c r="T27" s="592">
        <f t="shared" si="14"/>
        <v>0.02</v>
      </c>
      <c r="U27" s="592">
        <f t="shared" si="14"/>
        <v>0.02</v>
      </c>
      <c r="V27" s="592">
        <f t="shared" si="14"/>
        <v>0.02</v>
      </c>
      <c r="W27" s="592">
        <f t="shared" si="14"/>
        <v>0.02</v>
      </c>
      <c r="X27" s="592">
        <f t="shared" si="14"/>
        <v>0.02</v>
      </c>
      <c r="Y27" s="592">
        <f t="shared" si="14"/>
        <v>0.02</v>
      </c>
      <c r="Z27" s="592">
        <f t="shared" si="14"/>
        <v>0.02</v>
      </c>
      <c r="AA27" s="592">
        <f t="shared" si="14"/>
        <v>0.02</v>
      </c>
      <c r="AB27" s="592">
        <f t="shared" si="14"/>
        <v>0.02</v>
      </c>
      <c r="AC27" s="592">
        <f t="shared" si="14"/>
        <v>0.02</v>
      </c>
      <c r="AD27" s="592" t="str">
        <f t="shared" si="14"/>
        <v xml:space="preserve"> </v>
      </c>
      <c r="AE27" s="592" t="str">
        <f t="shared" si="14"/>
        <v xml:space="preserve"> </v>
      </c>
      <c r="AF27" s="592" t="str">
        <f t="shared" si="14"/>
        <v xml:space="preserve"> </v>
      </c>
      <c r="AG27" s="592" t="str">
        <f t="shared" si="14"/>
        <v xml:space="preserve"> </v>
      </c>
      <c r="AH27" s="592" t="str">
        <f t="shared" si="14"/>
        <v xml:space="preserve"> </v>
      </c>
      <c r="AI27" s="592" t="str">
        <f t="shared" si="14"/>
        <v xml:space="preserve"> </v>
      </c>
      <c r="AJ27" s="592" t="str">
        <f t="shared" si="14"/>
        <v xml:space="preserve"> </v>
      </c>
      <c r="AK27" s="592" t="str">
        <f t="shared" si="14"/>
        <v xml:space="preserve"> </v>
      </c>
      <c r="AL27" s="592" t="str">
        <f t="shared" si="14"/>
        <v xml:space="preserve"> </v>
      </c>
      <c r="AM27" s="592" t="str">
        <f t="shared" si="14"/>
        <v xml:space="preserve"> </v>
      </c>
      <c r="AN27" s="592" t="str">
        <f t="shared" si="14"/>
        <v xml:space="preserve"> </v>
      </c>
      <c r="AO27" s="592" t="str">
        <f t="shared" si="14"/>
        <v xml:space="preserve"> </v>
      </c>
      <c r="AP27" s="592" t="str">
        <f t="shared" si="14"/>
        <v xml:space="preserve"> </v>
      </c>
      <c r="AQ27" s="592" t="str">
        <f t="shared" si="14"/>
        <v xml:space="preserve"> </v>
      </c>
      <c r="AR27" s="592" t="str">
        <f t="shared" si="14"/>
        <v xml:space="preserve"> </v>
      </c>
      <c r="AS27" s="592" t="str">
        <f t="shared" si="14"/>
        <v xml:space="preserve"> </v>
      </c>
      <c r="AT27" s="592" t="str">
        <f t="shared" si="14"/>
        <v xml:space="preserve"> </v>
      </c>
      <c r="AU27" s="592" t="str">
        <f t="shared" si="14"/>
        <v xml:space="preserve"> </v>
      </c>
      <c r="AV27" s="592" t="str">
        <f t="shared" si="14"/>
        <v xml:space="preserve"> </v>
      </c>
      <c r="AW27" s="592" t="str">
        <f t="shared" si="14"/>
        <v xml:space="preserve"> </v>
      </c>
      <c r="AX27" s="592" t="str">
        <f t="shared" si="14"/>
        <v xml:space="preserve"> </v>
      </c>
      <c r="AY27" s="592" t="str">
        <f t="shared" si="14"/>
        <v xml:space="preserve"> </v>
      </c>
      <c r="AZ27" s="592" t="str">
        <f t="shared" si="14"/>
        <v xml:space="preserve"> </v>
      </c>
      <c r="BA27" s="592" t="str">
        <f t="shared" si="14"/>
        <v xml:space="preserve"> </v>
      </c>
      <c r="BB27" s="592" t="str">
        <f t="shared" si="14"/>
        <v xml:space="preserve"> </v>
      </c>
      <c r="BC27" s="592" t="str">
        <f t="shared" si="14"/>
        <v xml:space="preserve"> </v>
      </c>
      <c r="BD27" s="592" t="str">
        <f t="shared" si="14"/>
        <v xml:space="preserve"> </v>
      </c>
      <c r="BE27" s="592" t="str">
        <f t="shared" si="14"/>
        <v xml:space="preserve"> </v>
      </c>
      <c r="BF27" s="592" t="str">
        <f t="shared" si="14"/>
        <v xml:space="preserve"> </v>
      </c>
      <c r="BG27" s="592" t="str">
        <f t="shared" si="14"/>
        <v xml:space="preserve"> </v>
      </c>
      <c r="BH27" s="592" t="str">
        <f t="shared" si="14"/>
        <v xml:space="preserve"> </v>
      </c>
      <c r="BI27" s="592" t="str">
        <f t="shared" si="14"/>
        <v xml:space="preserve"> </v>
      </c>
      <c r="BJ27" s="592" t="str">
        <f t="shared" si="14"/>
        <v xml:space="preserve"> </v>
      </c>
      <c r="BK27" s="592" t="str">
        <f t="shared" si="14"/>
        <v xml:space="preserve"> </v>
      </c>
      <c r="BL27" s="592" t="str">
        <f t="shared" si="14"/>
        <v xml:space="preserve"> </v>
      </c>
      <c r="BM27" s="592" t="str">
        <f t="shared" si="14"/>
        <v xml:space="preserve"> </v>
      </c>
      <c r="BN27" s="592" t="str">
        <f t="shared" si="14"/>
        <v xml:space="preserve"> </v>
      </c>
      <c r="BO27" s="592" t="str">
        <f t="shared" si="14"/>
        <v xml:space="preserve"> </v>
      </c>
      <c r="BP27" s="592" t="str">
        <f t="shared" si="14"/>
        <v xml:space="preserve"> </v>
      </c>
      <c r="BQ27" s="593" t="str">
        <f t="shared" si="14"/>
        <v xml:space="preserve"> </v>
      </c>
      <c r="BR27" s="365" t="str">
        <f t="shared" ref="BR27:CC27" si="15">IF(BR22="eksploatacja",SUMIF($C6:$AS6,$E20:$CC20,$C7:$AS7)," ")</f>
        <v xml:space="preserve"> </v>
      </c>
      <c r="BS27" s="365" t="str">
        <f t="shared" si="15"/>
        <v xml:space="preserve"> </v>
      </c>
      <c r="BT27" s="365" t="str">
        <f t="shared" si="15"/>
        <v xml:space="preserve"> </v>
      </c>
      <c r="BU27" s="365" t="str">
        <f t="shared" si="15"/>
        <v xml:space="preserve"> </v>
      </c>
      <c r="BV27" s="365" t="str">
        <f t="shared" si="15"/>
        <v xml:space="preserve"> </v>
      </c>
      <c r="BW27" s="365" t="str">
        <f t="shared" si="15"/>
        <v xml:space="preserve"> </v>
      </c>
      <c r="BX27" s="365" t="str">
        <f t="shared" si="15"/>
        <v xml:space="preserve"> </v>
      </c>
      <c r="BY27" s="365" t="str">
        <f t="shared" si="15"/>
        <v xml:space="preserve"> </v>
      </c>
      <c r="BZ27" s="365" t="str">
        <f t="shared" si="15"/>
        <v xml:space="preserve"> </v>
      </c>
      <c r="CA27" s="365" t="str">
        <f t="shared" si="15"/>
        <v xml:space="preserve"> </v>
      </c>
      <c r="CB27" s="365" t="str">
        <f t="shared" si="15"/>
        <v xml:space="preserve"> </v>
      </c>
      <c r="CC27" s="365" t="str">
        <f t="shared" si="15"/>
        <v xml:space="preserve"> </v>
      </c>
    </row>
    <row r="28" spans="2:93" x14ac:dyDescent="0.25">
      <c r="B28" s="591"/>
      <c r="C28" s="594">
        <f>IF(C22="budowa",C26,C27)</f>
        <v>0</v>
      </c>
      <c r="D28" s="594">
        <f t="shared" ref="D28:BO28" si="16">IF(D22="budowa",D26,D27)</f>
        <v>9.9231264155055232E-3</v>
      </c>
      <c r="E28" s="594">
        <f t="shared" si="16"/>
        <v>0.02</v>
      </c>
      <c r="F28" s="594">
        <f t="shared" si="16"/>
        <v>0.02</v>
      </c>
      <c r="G28" s="594">
        <f t="shared" si="16"/>
        <v>0.02</v>
      </c>
      <c r="H28" s="594">
        <f t="shared" si="16"/>
        <v>0.02</v>
      </c>
      <c r="I28" s="594">
        <f t="shared" si="16"/>
        <v>0.02</v>
      </c>
      <c r="J28" s="594">
        <f t="shared" si="16"/>
        <v>0.02</v>
      </c>
      <c r="K28" s="594">
        <f t="shared" si="16"/>
        <v>0.02</v>
      </c>
      <c r="L28" s="594">
        <f t="shared" si="16"/>
        <v>0.02</v>
      </c>
      <c r="M28" s="594">
        <f t="shared" si="16"/>
        <v>0.02</v>
      </c>
      <c r="N28" s="594">
        <f t="shared" si="16"/>
        <v>0.02</v>
      </c>
      <c r="O28" s="594">
        <f t="shared" si="16"/>
        <v>0.02</v>
      </c>
      <c r="P28" s="594">
        <f t="shared" si="16"/>
        <v>0.02</v>
      </c>
      <c r="Q28" s="594">
        <f t="shared" si="16"/>
        <v>0.02</v>
      </c>
      <c r="R28" s="594">
        <f t="shared" si="16"/>
        <v>0.02</v>
      </c>
      <c r="S28" s="594">
        <f t="shared" si="16"/>
        <v>0.02</v>
      </c>
      <c r="T28" s="594">
        <f t="shared" si="16"/>
        <v>0.02</v>
      </c>
      <c r="U28" s="594">
        <f t="shared" si="16"/>
        <v>0.02</v>
      </c>
      <c r="V28" s="594">
        <f t="shared" si="16"/>
        <v>0.02</v>
      </c>
      <c r="W28" s="594">
        <f t="shared" si="16"/>
        <v>0.02</v>
      </c>
      <c r="X28" s="594">
        <f t="shared" si="16"/>
        <v>0.02</v>
      </c>
      <c r="Y28" s="594">
        <f t="shared" si="16"/>
        <v>0.02</v>
      </c>
      <c r="Z28" s="594">
        <f t="shared" si="16"/>
        <v>0.02</v>
      </c>
      <c r="AA28" s="594">
        <f t="shared" si="16"/>
        <v>0.02</v>
      </c>
      <c r="AB28" s="594">
        <f t="shared" si="16"/>
        <v>0.02</v>
      </c>
      <c r="AC28" s="594">
        <f t="shared" si="16"/>
        <v>0.02</v>
      </c>
      <c r="AD28" s="594" t="str">
        <f t="shared" si="16"/>
        <v xml:space="preserve"> </v>
      </c>
      <c r="AE28" s="594" t="str">
        <f t="shared" si="16"/>
        <v xml:space="preserve"> </v>
      </c>
      <c r="AF28" s="594" t="str">
        <f t="shared" si="16"/>
        <v xml:space="preserve"> </v>
      </c>
      <c r="AG28" s="594" t="str">
        <f t="shared" si="16"/>
        <v xml:space="preserve"> </v>
      </c>
      <c r="AH28" s="594" t="str">
        <f t="shared" si="16"/>
        <v xml:space="preserve"> </v>
      </c>
      <c r="AI28" s="594" t="str">
        <f t="shared" si="16"/>
        <v xml:space="preserve"> </v>
      </c>
      <c r="AJ28" s="594" t="str">
        <f t="shared" si="16"/>
        <v xml:space="preserve"> </v>
      </c>
      <c r="AK28" s="594" t="str">
        <f t="shared" si="16"/>
        <v xml:space="preserve"> </v>
      </c>
      <c r="AL28" s="594" t="str">
        <f t="shared" si="16"/>
        <v xml:space="preserve"> </v>
      </c>
      <c r="AM28" s="594" t="str">
        <f t="shared" si="16"/>
        <v xml:space="preserve"> </v>
      </c>
      <c r="AN28" s="594" t="str">
        <f t="shared" si="16"/>
        <v xml:space="preserve"> </v>
      </c>
      <c r="AO28" s="594" t="str">
        <f t="shared" si="16"/>
        <v xml:space="preserve"> </v>
      </c>
      <c r="AP28" s="594" t="str">
        <f t="shared" si="16"/>
        <v xml:space="preserve"> </v>
      </c>
      <c r="AQ28" s="594" t="str">
        <f t="shared" si="16"/>
        <v xml:space="preserve"> </v>
      </c>
      <c r="AR28" s="594" t="str">
        <f t="shared" si="16"/>
        <v xml:space="preserve"> </v>
      </c>
      <c r="AS28" s="594" t="str">
        <f t="shared" si="16"/>
        <v xml:space="preserve"> </v>
      </c>
      <c r="AT28" s="594" t="str">
        <f t="shared" si="16"/>
        <v xml:space="preserve"> </v>
      </c>
      <c r="AU28" s="594" t="str">
        <f t="shared" si="16"/>
        <v xml:space="preserve"> </v>
      </c>
      <c r="AV28" s="594" t="str">
        <f t="shared" si="16"/>
        <v xml:space="preserve"> </v>
      </c>
      <c r="AW28" s="594" t="str">
        <f t="shared" si="16"/>
        <v xml:space="preserve"> </v>
      </c>
      <c r="AX28" s="594" t="str">
        <f t="shared" si="16"/>
        <v xml:space="preserve"> </v>
      </c>
      <c r="AY28" s="594" t="str">
        <f t="shared" si="16"/>
        <v xml:space="preserve"> </v>
      </c>
      <c r="AZ28" s="594" t="str">
        <f t="shared" si="16"/>
        <v xml:space="preserve"> </v>
      </c>
      <c r="BA28" s="594" t="str">
        <f t="shared" si="16"/>
        <v xml:space="preserve"> </v>
      </c>
      <c r="BB28" s="594" t="str">
        <f t="shared" si="16"/>
        <v xml:space="preserve"> </v>
      </c>
      <c r="BC28" s="594" t="str">
        <f t="shared" si="16"/>
        <v xml:space="preserve"> </v>
      </c>
      <c r="BD28" s="594" t="str">
        <f t="shared" si="16"/>
        <v xml:space="preserve"> </v>
      </c>
      <c r="BE28" s="594" t="str">
        <f t="shared" si="16"/>
        <v xml:space="preserve"> </v>
      </c>
      <c r="BF28" s="594" t="str">
        <f t="shared" si="16"/>
        <v xml:space="preserve"> </v>
      </c>
      <c r="BG28" s="594" t="str">
        <f t="shared" si="16"/>
        <v xml:space="preserve"> </v>
      </c>
      <c r="BH28" s="594" t="str">
        <f t="shared" si="16"/>
        <v xml:space="preserve"> </v>
      </c>
      <c r="BI28" s="594" t="str">
        <f t="shared" si="16"/>
        <v xml:space="preserve"> </v>
      </c>
      <c r="BJ28" s="594" t="str">
        <f t="shared" si="16"/>
        <v xml:space="preserve"> </v>
      </c>
      <c r="BK28" s="594" t="str">
        <f t="shared" si="16"/>
        <v xml:space="preserve"> </v>
      </c>
      <c r="BL28" s="594" t="str">
        <f t="shared" si="16"/>
        <v xml:space="preserve"> </v>
      </c>
      <c r="BM28" s="594" t="str">
        <f t="shared" si="16"/>
        <v xml:space="preserve"> </v>
      </c>
      <c r="BN28" s="594" t="str">
        <f t="shared" si="16"/>
        <v xml:space="preserve"> </v>
      </c>
      <c r="BO28" s="594" t="str">
        <f t="shared" si="16"/>
        <v xml:space="preserve"> </v>
      </c>
      <c r="BP28" s="594" t="str">
        <f t="shared" ref="BP28:CC28" si="17">IF(BP22="budowa",BP26,BP27)</f>
        <v xml:space="preserve"> </v>
      </c>
      <c r="BQ28" s="595" t="str">
        <f t="shared" si="17"/>
        <v xml:space="preserve"> </v>
      </c>
      <c r="BR28" s="473" t="str">
        <f t="shared" si="17"/>
        <v xml:space="preserve"> </v>
      </c>
      <c r="BS28" s="473" t="str">
        <f t="shared" si="17"/>
        <v xml:space="preserve"> </v>
      </c>
      <c r="BT28" s="473" t="str">
        <f t="shared" si="17"/>
        <v xml:space="preserve"> </v>
      </c>
      <c r="BU28" s="473" t="str">
        <f t="shared" si="17"/>
        <v xml:space="preserve"> </v>
      </c>
      <c r="BV28" s="473" t="str">
        <f t="shared" si="17"/>
        <v xml:space="preserve"> </v>
      </c>
      <c r="BW28" s="473" t="str">
        <f t="shared" si="17"/>
        <v xml:space="preserve"> </v>
      </c>
      <c r="BX28" s="473" t="str">
        <f t="shared" si="17"/>
        <v xml:space="preserve"> </v>
      </c>
      <c r="BY28" s="473" t="str">
        <f t="shared" si="17"/>
        <v xml:space="preserve"> </v>
      </c>
      <c r="BZ28" s="473" t="str">
        <f t="shared" si="17"/>
        <v xml:space="preserve"> </v>
      </c>
      <c r="CA28" s="473" t="str">
        <f t="shared" si="17"/>
        <v xml:space="preserve"> </v>
      </c>
      <c r="CB28" s="473" t="str">
        <f t="shared" si="17"/>
        <v xml:space="preserve"> </v>
      </c>
      <c r="CC28" s="473" t="str">
        <f t="shared" si="17"/>
        <v xml:space="preserve"> </v>
      </c>
    </row>
    <row r="29" spans="2:93" x14ac:dyDescent="0.25">
      <c r="B29" s="591" t="s">
        <v>457</v>
      </c>
      <c r="C29" s="596">
        <f>IFERROR(1+C28,"ND")</f>
        <v>1</v>
      </c>
      <c r="D29" s="596">
        <f>IFERROR(C29*(1+D28),"ND")</f>
        <v>1.0099231264155055</v>
      </c>
      <c r="E29" s="596">
        <f t="shared" ref="E29:BP29" si="18">IFERROR(D29*(1+E28),"ND")</f>
        <v>1.0301215889438156</v>
      </c>
      <c r="F29" s="596">
        <f t="shared" si="18"/>
        <v>1.050724020722692</v>
      </c>
      <c r="G29" s="596">
        <f t="shared" si="18"/>
        <v>1.0717385011371459</v>
      </c>
      <c r="H29" s="596">
        <f t="shared" si="18"/>
        <v>1.0931732711598887</v>
      </c>
      <c r="I29" s="596">
        <f t="shared" si="18"/>
        <v>1.1150367365830864</v>
      </c>
      <c r="J29" s="596">
        <f t="shared" si="18"/>
        <v>1.1373374713147482</v>
      </c>
      <c r="K29" s="596">
        <f t="shared" si="18"/>
        <v>1.1600842207410431</v>
      </c>
      <c r="L29" s="596">
        <f t="shared" si="18"/>
        <v>1.183285905155864</v>
      </c>
      <c r="M29" s="596">
        <f t="shared" si="18"/>
        <v>1.2069516232589812</v>
      </c>
      <c r="N29" s="596">
        <f t="shared" si="18"/>
        <v>1.2310906557241608</v>
      </c>
      <c r="O29" s="596">
        <f t="shared" si="18"/>
        <v>1.2557124688386441</v>
      </c>
      <c r="P29" s="596">
        <f t="shared" si="18"/>
        <v>1.2808267182154169</v>
      </c>
      <c r="Q29" s="596">
        <f t="shared" si="18"/>
        <v>1.3064432525797254</v>
      </c>
      <c r="R29" s="596">
        <f t="shared" si="18"/>
        <v>1.3325721176313199</v>
      </c>
      <c r="S29" s="596">
        <f t="shared" si="18"/>
        <v>1.3592235599839464</v>
      </c>
      <c r="T29" s="596">
        <f t="shared" si="18"/>
        <v>1.3864080311836253</v>
      </c>
      <c r="U29" s="596">
        <f t="shared" si="18"/>
        <v>1.4141361918072979</v>
      </c>
      <c r="V29" s="596">
        <f t="shared" si="18"/>
        <v>1.4424189156434439</v>
      </c>
      <c r="W29" s="596">
        <f t="shared" si="18"/>
        <v>1.4712672939563127</v>
      </c>
      <c r="X29" s="596">
        <f t="shared" si="18"/>
        <v>1.500692639835439</v>
      </c>
      <c r="Y29" s="596">
        <f t="shared" si="18"/>
        <v>1.5307064926321479</v>
      </c>
      <c r="Z29" s="596">
        <f t="shared" si="18"/>
        <v>1.5613206224847909</v>
      </c>
      <c r="AA29" s="596">
        <f t="shared" si="18"/>
        <v>1.5925470349344868</v>
      </c>
      <c r="AB29" s="596">
        <f t="shared" si="18"/>
        <v>1.6243979756331766</v>
      </c>
      <c r="AC29" s="596">
        <f t="shared" si="18"/>
        <v>1.65688593514584</v>
      </c>
      <c r="AD29" s="596" t="str">
        <f t="shared" si="18"/>
        <v>ND</v>
      </c>
      <c r="AE29" s="596" t="str">
        <f t="shared" si="18"/>
        <v>ND</v>
      </c>
      <c r="AF29" s="596" t="str">
        <f t="shared" si="18"/>
        <v>ND</v>
      </c>
      <c r="AG29" s="596" t="str">
        <f t="shared" si="18"/>
        <v>ND</v>
      </c>
      <c r="AH29" s="596" t="str">
        <f t="shared" si="18"/>
        <v>ND</v>
      </c>
      <c r="AI29" s="596" t="str">
        <f t="shared" si="18"/>
        <v>ND</v>
      </c>
      <c r="AJ29" s="596" t="str">
        <f t="shared" si="18"/>
        <v>ND</v>
      </c>
      <c r="AK29" s="596" t="str">
        <f t="shared" si="18"/>
        <v>ND</v>
      </c>
      <c r="AL29" s="596" t="str">
        <f t="shared" si="18"/>
        <v>ND</v>
      </c>
      <c r="AM29" s="596" t="str">
        <f t="shared" si="18"/>
        <v>ND</v>
      </c>
      <c r="AN29" s="596" t="str">
        <f t="shared" si="18"/>
        <v>ND</v>
      </c>
      <c r="AO29" s="596" t="str">
        <f t="shared" si="18"/>
        <v>ND</v>
      </c>
      <c r="AP29" s="596" t="str">
        <f t="shared" si="18"/>
        <v>ND</v>
      </c>
      <c r="AQ29" s="596" t="str">
        <f t="shared" si="18"/>
        <v>ND</v>
      </c>
      <c r="AR29" s="596" t="str">
        <f t="shared" si="18"/>
        <v>ND</v>
      </c>
      <c r="AS29" s="596" t="str">
        <f t="shared" si="18"/>
        <v>ND</v>
      </c>
      <c r="AT29" s="596" t="str">
        <f t="shared" si="18"/>
        <v>ND</v>
      </c>
      <c r="AU29" s="596" t="str">
        <f t="shared" si="18"/>
        <v>ND</v>
      </c>
      <c r="AV29" s="596" t="str">
        <f t="shared" si="18"/>
        <v>ND</v>
      </c>
      <c r="AW29" s="596" t="str">
        <f t="shared" si="18"/>
        <v>ND</v>
      </c>
      <c r="AX29" s="596" t="str">
        <f t="shared" si="18"/>
        <v>ND</v>
      </c>
      <c r="AY29" s="596" t="str">
        <f t="shared" si="18"/>
        <v>ND</v>
      </c>
      <c r="AZ29" s="596" t="str">
        <f t="shared" si="18"/>
        <v>ND</v>
      </c>
      <c r="BA29" s="596" t="str">
        <f t="shared" si="18"/>
        <v>ND</v>
      </c>
      <c r="BB29" s="596" t="str">
        <f t="shared" si="18"/>
        <v>ND</v>
      </c>
      <c r="BC29" s="596" t="str">
        <f t="shared" si="18"/>
        <v>ND</v>
      </c>
      <c r="BD29" s="596" t="str">
        <f t="shared" si="18"/>
        <v>ND</v>
      </c>
      <c r="BE29" s="596" t="str">
        <f t="shared" si="18"/>
        <v>ND</v>
      </c>
      <c r="BF29" s="596" t="str">
        <f t="shared" si="18"/>
        <v>ND</v>
      </c>
      <c r="BG29" s="596" t="str">
        <f t="shared" si="18"/>
        <v>ND</v>
      </c>
      <c r="BH29" s="596" t="str">
        <f t="shared" si="18"/>
        <v>ND</v>
      </c>
      <c r="BI29" s="596" t="str">
        <f t="shared" si="18"/>
        <v>ND</v>
      </c>
      <c r="BJ29" s="596" t="str">
        <f t="shared" si="18"/>
        <v>ND</v>
      </c>
      <c r="BK29" s="596" t="str">
        <f t="shared" si="18"/>
        <v>ND</v>
      </c>
      <c r="BL29" s="596" t="str">
        <f t="shared" si="18"/>
        <v>ND</v>
      </c>
      <c r="BM29" s="596" t="str">
        <f t="shared" si="18"/>
        <v>ND</v>
      </c>
      <c r="BN29" s="596" t="str">
        <f t="shared" si="18"/>
        <v>ND</v>
      </c>
      <c r="BO29" s="596" t="str">
        <f t="shared" si="18"/>
        <v>ND</v>
      </c>
      <c r="BP29" s="596" t="str">
        <f t="shared" si="18"/>
        <v>ND</v>
      </c>
      <c r="BQ29" s="597" t="str">
        <f t="shared" ref="BQ29:CC29" si="19">IFERROR(BP29*(1+BQ28),"ND")</f>
        <v>ND</v>
      </c>
      <c r="BR29" s="472" t="str">
        <f t="shared" si="19"/>
        <v>ND</v>
      </c>
      <c r="BS29" s="472" t="str">
        <f t="shared" si="19"/>
        <v>ND</v>
      </c>
      <c r="BT29" s="472" t="str">
        <f t="shared" si="19"/>
        <v>ND</v>
      </c>
      <c r="BU29" s="472" t="str">
        <f t="shared" si="19"/>
        <v>ND</v>
      </c>
      <c r="BV29" s="472" t="str">
        <f t="shared" si="19"/>
        <v>ND</v>
      </c>
      <c r="BW29" s="472" t="str">
        <f t="shared" si="19"/>
        <v>ND</v>
      </c>
      <c r="BX29" s="472" t="str">
        <f t="shared" si="19"/>
        <v>ND</v>
      </c>
      <c r="BY29" s="472" t="str">
        <f t="shared" si="19"/>
        <v>ND</v>
      </c>
      <c r="BZ29" s="472" t="str">
        <f t="shared" si="19"/>
        <v>ND</v>
      </c>
      <c r="CA29" s="472" t="str">
        <f t="shared" si="19"/>
        <v>ND</v>
      </c>
      <c r="CB29" s="472" t="str">
        <f t="shared" si="19"/>
        <v>ND</v>
      </c>
      <c r="CC29" s="472" t="str">
        <f t="shared" si="19"/>
        <v>ND</v>
      </c>
    </row>
    <row r="30" spans="2:93" x14ac:dyDescent="0.25">
      <c r="B30" s="591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528"/>
    </row>
    <row r="31" spans="2:93" x14ac:dyDescent="0.25">
      <c r="B31" s="598" t="s">
        <v>302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528"/>
    </row>
    <row r="32" spans="2:93" x14ac:dyDescent="0.25">
      <c r="B32" s="599" t="s">
        <v>484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528"/>
    </row>
    <row r="33" spans="2:69" x14ac:dyDescent="0.25">
      <c r="B33" s="520" t="s">
        <v>485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528"/>
    </row>
    <row r="34" spans="2:69" x14ac:dyDescent="0.25">
      <c r="B34" s="520" t="s">
        <v>486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528"/>
    </row>
    <row r="35" spans="2:69" x14ac:dyDescent="0.25">
      <c r="B35" s="520" t="s">
        <v>487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528"/>
    </row>
    <row r="36" spans="2:69" x14ac:dyDescent="0.25">
      <c r="B36" s="520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528"/>
    </row>
    <row r="37" spans="2:69" x14ac:dyDescent="0.25">
      <c r="B37" s="52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528"/>
    </row>
    <row r="38" spans="2:69" x14ac:dyDescent="0.25">
      <c r="B38" s="520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528"/>
    </row>
    <row r="39" spans="2:69" x14ac:dyDescent="0.25">
      <c r="B39" s="540" t="s">
        <v>163</v>
      </c>
      <c r="C39" s="59"/>
      <c r="D39" s="59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528"/>
    </row>
    <row r="40" spans="2:69" x14ac:dyDescent="0.25">
      <c r="B40" s="600" t="s">
        <v>164</v>
      </c>
      <c r="C40" s="59"/>
      <c r="D40" s="541" t="s">
        <v>165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528"/>
    </row>
    <row r="41" spans="2:69" ht="36" customHeight="1" x14ac:dyDescent="0.25">
      <c r="B41" s="520"/>
      <c r="C41" s="971" t="s">
        <v>166</v>
      </c>
      <c r="D41" s="971"/>
      <c r="E41" s="971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528"/>
    </row>
    <row r="42" spans="2:69" x14ac:dyDescent="0.25">
      <c r="B42" s="520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528"/>
    </row>
    <row r="43" spans="2:69" x14ac:dyDescent="0.25">
      <c r="B43" s="520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528"/>
    </row>
    <row r="44" spans="2:69" x14ac:dyDescent="0.25">
      <c r="B44" s="520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528"/>
    </row>
    <row r="45" spans="2:69" x14ac:dyDescent="0.25">
      <c r="B45" s="520"/>
      <c r="C45" s="65"/>
      <c r="D45" s="541" t="s">
        <v>165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528"/>
    </row>
    <row r="46" spans="2:69" ht="33" customHeight="1" thickBot="1" x14ac:dyDescent="0.3">
      <c r="B46" s="551"/>
      <c r="C46" s="966" t="s">
        <v>166</v>
      </c>
      <c r="D46" s="966"/>
      <c r="E46" s="966"/>
      <c r="F46" s="552"/>
      <c r="G46" s="552"/>
      <c r="H46" s="552"/>
      <c r="I46" s="552"/>
      <c r="J46" s="552"/>
      <c r="K46" s="552"/>
      <c r="L46" s="552"/>
      <c r="M46" s="552"/>
      <c r="N46" s="552"/>
      <c r="O46" s="552"/>
      <c r="P46" s="552"/>
      <c r="Q46" s="552"/>
      <c r="R46" s="552"/>
      <c r="S46" s="552"/>
      <c r="T46" s="552"/>
      <c r="U46" s="552"/>
      <c r="V46" s="552"/>
      <c r="W46" s="552"/>
      <c r="X46" s="552"/>
      <c r="Y46" s="552"/>
      <c r="Z46" s="552"/>
      <c r="AA46" s="552"/>
      <c r="AB46" s="552"/>
      <c r="AC46" s="552"/>
      <c r="AD46" s="552"/>
      <c r="AE46" s="552"/>
      <c r="AF46" s="552"/>
      <c r="AG46" s="552"/>
      <c r="AH46" s="552"/>
      <c r="AI46" s="552"/>
      <c r="AJ46" s="552"/>
      <c r="AK46" s="552"/>
      <c r="AL46" s="552"/>
      <c r="AM46" s="552"/>
      <c r="AN46" s="552"/>
      <c r="AO46" s="552"/>
      <c r="AP46" s="552"/>
      <c r="AQ46" s="552"/>
      <c r="AR46" s="552"/>
      <c r="AS46" s="552"/>
      <c r="AT46" s="552"/>
      <c r="AU46" s="552"/>
      <c r="AV46" s="552"/>
      <c r="AW46" s="552"/>
      <c r="AX46" s="552"/>
      <c r="AY46" s="552"/>
      <c r="AZ46" s="552"/>
      <c r="BA46" s="552"/>
      <c r="BB46" s="552"/>
      <c r="BC46" s="552"/>
      <c r="BD46" s="552"/>
      <c r="BE46" s="552"/>
      <c r="BF46" s="552"/>
      <c r="BG46" s="552"/>
      <c r="BH46" s="552"/>
      <c r="BI46" s="552"/>
      <c r="BJ46" s="552"/>
      <c r="BK46" s="552"/>
      <c r="BL46" s="552"/>
      <c r="BM46" s="552"/>
      <c r="BN46" s="552"/>
      <c r="BO46" s="552"/>
      <c r="BP46" s="552"/>
      <c r="BQ46" s="554"/>
    </row>
    <row r="47" spans="2:69" ht="15.75" thickTop="1" x14ac:dyDescent="0.25"/>
  </sheetData>
  <sheetProtection algorithmName="SHA-512" hashValue="P0VQRetOEvJAwuVgkGRR4NXjIvmFX1Rxwo3EYy7CjKZRV3909UQsr6UcyliN4m6Sd0zTOGSUdjSXT07E9wdCYQ==" saltValue="UZI7o6PgZkB8zjiZNwOXBw==" spinCount="100000" sheet="1" objects="1" scenarios="1"/>
  <mergeCells count="5">
    <mergeCell ref="C46:E46"/>
    <mergeCell ref="B2:C2"/>
    <mergeCell ref="B3:C3"/>
    <mergeCell ref="C21:D21"/>
    <mergeCell ref="C41:E41"/>
  </mergeCells>
  <conditionalFormatting sqref="AN21:CC21">
    <cfRule type="expression" dxfId="42" priority="8">
      <formula>#REF!&gt;25</formula>
    </cfRule>
  </conditionalFormatting>
  <pageMargins left="0.25" right="0.25" top="0.75" bottom="0.75" header="0.3" footer="0.3"/>
  <pageSetup paperSize="9" scale="65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7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1.85546875" customWidth="1"/>
    <col min="2" max="2" width="32" customWidth="1"/>
    <col min="3" max="3" width="20.140625" customWidth="1"/>
    <col min="4" max="4" width="62" customWidth="1"/>
    <col min="5" max="5" width="9.140625" customWidth="1"/>
    <col min="6" max="6" width="18.5703125" customWidth="1"/>
  </cols>
  <sheetData>
    <row r="1" spans="2:6" ht="7.5" customHeight="1" thickBot="1" x14ac:dyDescent="0.3"/>
    <row r="2" spans="2:6" ht="19.5" thickTop="1" x14ac:dyDescent="0.25">
      <c r="B2" s="958" t="s">
        <v>0</v>
      </c>
      <c r="C2" s="959"/>
      <c r="D2" s="601"/>
    </row>
    <row r="3" spans="2:6" ht="21" customHeight="1" x14ac:dyDescent="0.25">
      <c r="B3" s="967" t="s">
        <v>9</v>
      </c>
      <c r="C3" s="968"/>
      <c r="D3" s="602"/>
    </row>
    <row r="4" spans="2:6" ht="21.75" customHeight="1" x14ac:dyDescent="0.25">
      <c r="B4" s="557" t="s">
        <v>470</v>
      </c>
      <c r="C4" s="558"/>
      <c r="D4" s="603"/>
    </row>
    <row r="5" spans="2:6" x14ac:dyDescent="0.25">
      <c r="B5" s="520"/>
      <c r="C5" s="65"/>
      <c r="D5" s="528"/>
    </row>
    <row r="6" spans="2:6" ht="65.25" customHeight="1" x14ac:dyDescent="0.25">
      <c r="B6" s="604" t="s">
        <v>615</v>
      </c>
      <c r="C6" s="7" t="s">
        <v>614</v>
      </c>
      <c r="D6" s="605" t="s">
        <v>616</v>
      </c>
    </row>
    <row r="7" spans="2:6" ht="15.75" thickBot="1" x14ac:dyDescent="0.3">
      <c r="B7" s="606">
        <v>1</v>
      </c>
      <c r="C7" s="8">
        <v>2</v>
      </c>
      <c r="D7" s="607">
        <v>3</v>
      </c>
    </row>
    <row r="8" spans="2:6" ht="49.5" customHeight="1" thickBot="1" x14ac:dyDescent="0.3">
      <c r="B8" s="608" t="s">
        <v>471</v>
      </c>
      <c r="C8" s="820"/>
      <c r="D8" s="821"/>
      <c r="F8" s="403"/>
    </row>
    <row r="9" spans="2:6" ht="33" customHeight="1" thickBot="1" x14ac:dyDescent="0.3">
      <c r="B9" s="608" t="s">
        <v>472</v>
      </c>
      <c r="C9" s="820"/>
      <c r="D9" s="821"/>
      <c r="F9" s="413"/>
    </row>
    <row r="10" spans="2:6" x14ac:dyDescent="0.25">
      <c r="B10" s="520"/>
      <c r="C10" s="65"/>
      <c r="D10" s="528"/>
      <c r="F10" s="412"/>
    </row>
    <row r="11" spans="2:6" x14ac:dyDescent="0.25">
      <c r="B11" s="610" t="s">
        <v>184</v>
      </c>
      <c r="C11" s="65"/>
      <c r="D11" s="528"/>
    </row>
    <row r="12" spans="2:6" ht="41.1" customHeight="1" x14ac:dyDescent="0.25">
      <c r="B12" s="972" t="s">
        <v>617</v>
      </c>
      <c r="C12" s="973"/>
      <c r="D12" s="974"/>
    </row>
    <row r="13" spans="2:6" ht="38.25" customHeight="1" x14ac:dyDescent="0.25">
      <c r="B13" s="972" t="s">
        <v>618</v>
      </c>
      <c r="C13" s="973"/>
      <c r="D13" s="974"/>
    </row>
    <row r="14" spans="2:6" ht="70.5" customHeight="1" x14ac:dyDescent="0.25">
      <c r="B14" s="972" t="s">
        <v>619</v>
      </c>
      <c r="C14" s="973"/>
      <c r="D14" s="974"/>
      <c r="E14" s="498"/>
    </row>
    <row r="15" spans="2:6" x14ac:dyDescent="0.25">
      <c r="B15" s="520"/>
      <c r="C15" s="65"/>
      <c r="D15" s="528"/>
    </row>
    <row r="16" spans="2:6" x14ac:dyDescent="0.25">
      <c r="B16" s="520"/>
      <c r="C16" s="65"/>
      <c r="D16" s="528"/>
    </row>
    <row r="17" spans="1:45" x14ac:dyDescent="0.25">
      <c r="B17" s="520"/>
      <c r="C17" s="65"/>
      <c r="D17" s="528"/>
    </row>
    <row r="18" spans="1:45" s="9" customFormat="1" x14ac:dyDescent="0.25">
      <c r="A18"/>
      <c r="B18" s="540" t="s">
        <v>163</v>
      </c>
      <c r="C18" s="59"/>
      <c r="D18" s="547"/>
      <c r="E18"/>
      <c r="F18"/>
      <c r="H18"/>
      <c r="I18"/>
      <c r="M18"/>
      <c r="N18"/>
      <c r="O18" s="20"/>
      <c r="P18" s="2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s="9" customFormat="1" x14ac:dyDescent="0.25">
      <c r="A19"/>
      <c r="B19" s="600" t="s">
        <v>164</v>
      </c>
      <c r="C19" s="59"/>
      <c r="D19" s="611" t="s">
        <v>165</v>
      </c>
      <c r="E19"/>
      <c r="F19" s="20"/>
      <c r="H19"/>
      <c r="I19" s="20"/>
      <c r="M19"/>
      <c r="N19"/>
      <c r="O19" s="20"/>
      <c r="P19" s="2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x14ac:dyDescent="0.25">
      <c r="B20" s="520"/>
      <c r="C20" s="65"/>
      <c r="D20" s="612" t="s">
        <v>166</v>
      </c>
    </row>
    <row r="21" spans="1:45" x14ac:dyDescent="0.25">
      <c r="B21" s="520"/>
      <c r="C21" s="65"/>
      <c r="D21" s="528"/>
    </row>
    <row r="22" spans="1:45" x14ac:dyDescent="0.25">
      <c r="B22" s="520"/>
      <c r="C22" s="65"/>
      <c r="D22" s="528"/>
    </row>
    <row r="23" spans="1:45" x14ac:dyDescent="0.25">
      <c r="B23" s="520"/>
      <c r="C23" s="65"/>
      <c r="D23" s="528"/>
    </row>
    <row r="24" spans="1:45" x14ac:dyDescent="0.25">
      <c r="B24" s="520"/>
      <c r="C24" s="65"/>
      <c r="D24" s="611" t="s">
        <v>165</v>
      </c>
    </row>
    <row r="25" spans="1:45" x14ac:dyDescent="0.25">
      <c r="B25" s="520"/>
      <c r="C25" s="65"/>
      <c r="D25" s="612" t="s">
        <v>166</v>
      </c>
    </row>
    <row r="26" spans="1:45" ht="15.75" thickBot="1" x14ac:dyDescent="0.3">
      <c r="B26" s="551"/>
      <c r="C26" s="552"/>
      <c r="D26" s="554"/>
    </row>
    <row r="27" spans="1:45" ht="15.75" thickTop="1" x14ac:dyDescent="0.25"/>
  </sheetData>
  <sheetProtection algorithmName="SHA-512" hashValue="wdHhAOrNOjmPgJVlaJeYO3phWAl37l6JAL5knIVs2SYhNJCoX0AYoqJkOek8KtmciTHcCYb+TK6bfRBtC3TQog==" saltValue="+y+2DESaSFLrEsVDL0E4wg==" spinCount="100000" sheet="1" objects="1" scenarios="1"/>
  <mergeCells count="5">
    <mergeCell ref="B2:C2"/>
    <mergeCell ref="B3:C3"/>
    <mergeCell ref="B12:D12"/>
    <mergeCell ref="B13:D13"/>
    <mergeCell ref="B14:D14"/>
  </mergeCells>
  <phoneticPr fontId="0" type="noConversion"/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6" sqref="C6"/>
    </sheetView>
  </sheetViews>
  <sheetFormatPr defaultColWidth="8.85546875" defaultRowHeight="15" x14ac:dyDescent="0.25"/>
  <cols>
    <col min="1" max="1" width="2" customWidth="1"/>
    <col min="2" max="2" width="41.28515625" customWidth="1"/>
    <col min="3" max="3" width="45.28515625" customWidth="1"/>
    <col min="4" max="4" width="9.140625" customWidth="1"/>
  </cols>
  <sheetData>
    <row r="1" spans="1:45" ht="7.5" customHeight="1" thickBot="1" x14ac:dyDescent="0.3"/>
    <row r="2" spans="1:45" s="32" customFormat="1" ht="19.5" thickTop="1" x14ac:dyDescent="0.25">
      <c r="B2" s="958" t="s">
        <v>0</v>
      </c>
      <c r="C2" s="975"/>
    </row>
    <row r="3" spans="1:45" s="32" customFormat="1" ht="15.75" x14ac:dyDescent="0.25">
      <c r="B3" s="967" t="s">
        <v>11</v>
      </c>
      <c r="C3" s="976"/>
    </row>
    <row r="4" spans="1:45" ht="52.5" customHeight="1" x14ac:dyDescent="0.25">
      <c r="B4" s="977" t="s">
        <v>478</v>
      </c>
      <c r="C4" s="978"/>
    </row>
    <row r="5" spans="1:45" x14ac:dyDescent="0.25">
      <c r="B5" s="520"/>
      <c r="C5" s="528"/>
    </row>
    <row r="6" spans="1:45" ht="84.75" customHeight="1" x14ac:dyDescent="0.25">
      <c r="B6" s="604"/>
      <c r="C6" s="605" t="s">
        <v>540</v>
      </c>
    </row>
    <row r="7" spans="1:45" ht="15.75" thickBot="1" x14ac:dyDescent="0.3">
      <c r="B7" s="606">
        <v>1</v>
      </c>
      <c r="C7" s="607">
        <v>2</v>
      </c>
    </row>
    <row r="8" spans="1:45" ht="62.25" customHeight="1" thickBot="1" x14ac:dyDescent="0.3">
      <c r="B8" s="608" t="s">
        <v>479</v>
      </c>
      <c r="C8" s="822"/>
    </row>
    <row r="9" spans="1:45" ht="18.75" x14ac:dyDescent="0.3">
      <c r="B9" s="520"/>
      <c r="C9" s="613" t="str">
        <f>IF(C8&gt;40%,"BŁĄD"," ")</f>
        <v xml:space="preserve"> </v>
      </c>
    </row>
    <row r="10" spans="1:45" x14ac:dyDescent="0.25">
      <c r="B10" s="520"/>
      <c r="C10" s="528"/>
    </row>
    <row r="11" spans="1:45" x14ac:dyDescent="0.25">
      <c r="B11" s="520"/>
      <c r="C11" s="528"/>
    </row>
    <row r="12" spans="1:45" s="9" customFormat="1" x14ac:dyDescent="0.25">
      <c r="A12"/>
      <c r="B12" s="540" t="s">
        <v>163</v>
      </c>
      <c r="C12" s="611" t="s">
        <v>165</v>
      </c>
      <c r="E12"/>
      <c r="F12" s="68"/>
      <c r="H12"/>
      <c r="I12"/>
      <c r="M12"/>
      <c r="N12"/>
      <c r="O12" s="20"/>
      <c r="P12" s="2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s="9" customFormat="1" ht="30" x14ac:dyDescent="0.25">
      <c r="A13"/>
      <c r="B13" s="600" t="s">
        <v>164</v>
      </c>
      <c r="C13" s="612" t="s">
        <v>166</v>
      </c>
      <c r="E13"/>
      <c r="F13" s="20"/>
      <c r="H13"/>
      <c r="I13" s="20"/>
      <c r="M13"/>
      <c r="N13"/>
      <c r="O13" s="20"/>
      <c r="P13" s="2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x14ac:dyDescent="0.25">
      <c r="B14" s="520"/>
      <c r="C14" s="528"/>
    </row>
    <row r="15" spans="1:45" x14ac:dyDescent="0.25">
      <c r="B15" s="520"/>
      <c r="C15" s="528"/>
    </row>
    <row r="16" spans="1:45" x14ac:dyDescent="0.25">
      <c r="B16" s="520"/>
      <c r="C16" s="528"/>
    </row>
    <row r="17" spans="2:3" x14ac:dyDescent="0.25">
      <c r="B17" s="520"/>
      <c r="C17" s="611" t="s">
        <v>165</v>
      </c>
    </row>
    <row r="18" spans="2:3" ht="30.75" thickBot="1" x14ac:dyDescent="0.3">
      <c r="B18" s="551"/>
      <c r="C18" s="614" t="s">
        <v>166</v>
      </c>
    </row>
    <row r="19" spans="2:3" ht="15.75" thickTop="1" x14ac:dyDescent="0.25"/>
  </sheetData>
  <sheetProtection algorithmName="SHA-512" hashValue="cn3AAryHaImqMVZkqfdwhFoi+rpRRd84D9gJB13JFYZu8r0pqHurjgnJAmAWBj9JSRsFZR883z7aTBBN5O25Iw==" saltValue="ew2VOo17LZ0ER4zBSgnCQQ==" spinCount="100000" sheet="1" objects="1" scenarios="1"/>
  <mergeCells count="3">
    <mergeCell ref="B2:C2"/>
    <mergeCell ref="B3:C3"/>
    <mergeCell ref="B4:C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0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2" customWidth="1"/>
    <col min="2" max="2" width="38.42578125" customWidth="1"/>
    <col min="3" max="3" width="41.28515625" customWidth="1"/>
    <col min="4" max="4" width="9.140625" customWidth="1"/>
  </cols>
  <sheetData>
    <row r="1" spans="1:45" ht="8.25" customHeight="1" thickBot="1" x14ac:dyDescent="0.3"/>
    <row r="2" spans="1:45" s="32" customFormat="1" ht="19.5" thickTop="1" x14ac:dyDescent="0.25">
      <c r="B2" s="958" t="s">
        <v>0</v>
      </c>
      <c r="C2" s="975"/>
    </row>
    <row r="3" spans="1:45" s="32" customFormat="1" ht="15.75" x14ac:dyDescent="0.25">
      <c r="B3" s="967" t="s">
        <v>13</v>
      </c>
      <c r="C3" s="976"/>
    </row>
    <row r="4" spans="1:45" ht="33" customHeight="1" x14ac:dyDescent="0.25">
      <c r="B4" s="977" t="s">
        <v>482</v>
      </c>
      <c r="C4" s="978"/>
    </row>
    <row r="5" spans="1:45" x14ac:dyDescent="0.25">
      <c r="B5" s="520"/>
      <c r="C5" s="528"/>
    </row>
    <row r="6" spans="1:45" ht="84.75" customHeight="1" x14ac:dyDescent="0.25">
      <c r="B6" s="604" t="s">
        <v>481</v>
      </c>
      <c r="C6" s="605" t="s">
        <v>640</v>
      </c>
    </row>
    <row r="7" spans="1:45" ht="15.75" thickBot="1" x14ac:dyDescent="0.3">
      <c r="B7" s="606">
        <v>1</v>
      </c>
      <c r="C7" s="607">
        <v>2</v>
      </c>
    </row>
    <row r="8" spans="1:45" ht="53.25" customHeight="1" thickBot="1" x14ac:dyDescent="0.3">
      <c r="B8" s="608" t="s">
        <v>610</v>
      </c>
      <c r="C8" s="823" t="s">
        <v>319</v>
      </c>
    </row>
    <row r="9" spans="1:45" x14ac:dyDescent="0.25">
      <c r="B9" s="520"/>
      <c r="C9" s="528"/>
    </row>
    <row r="10" spans="1:45" x14ac:dyDescent="0.25">
      <c r="B10" s="520"/>
      <c r="C10" s="528"/>
    </row>
    <row r="11" spans="1:45" x14ac:dyDescent="0.25">
      <c r="B11" s="520"/>
      <c r="C11" s="528"/>
    </row>
    <row r="12" spans="1:45" x14ac:dyDescent="0.25">
      <c r="B12" s="520"/>
      <c r="C12" s="528"/>
    </row>
    <row r="13" spans="1:45" s="9" customFormat="1" x14ac:dyDescent="0.25">
      <c r="A13"/>
      <c r="B13" s="540" t="s">
        <v>163</v>
      </c>
      <c r="C13" s="547"/>
      <c r="E13"/>
      <c r="F13"/>
      <c r="H13"/>
      <c r="I13"/>
      <c r="M13"/>
      <c r="N13"/>
      <c r="O13" s="20"/>
      <c r="P13" s="2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s="9" customFormat="1" x14ac:dyDescent="0.25">
      <c r="A14"/>
      <c r="B14" s="600" t="s">
        <v>164</v>
      </c>
      <c r="C14" s="611" t="s">
        <v>165</v>
      </c>
      <c r="E14"/>
      <c r="F14" s="20"/>
      <c r="H14"/>
      <c r="I14" s="20"/>
      <c r="M14"/>
      <c r="N14"/>
      <c r="O14" s="20"/>
      <c r="P14" s="2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30" x14ac:dyDescent="0.25">
      <c r="B15" s="520"/>
      <c r="C15" s="612" t="s">
        <v>166</v>
      </c>
    </row>
    <row r="16" spans="1:45" ht="15.75" thickBot="1" x14ac:dyDescent="0.3">
      <c r="B16" s="551"/>
      <c r="C16" s="554"/>
    </row>
    <row r="17" spans="3:3" ht="15.75" thickTop="1" x14ac:dyDescent="0.25"/>
    <row r="19" spans="3:3" x14ac:dyDescent="0.25">
      <c r="C19" s="49" t="s">
        <v>165</v>
      </c>
    </row>
    <row r="20" spans="3:3" ht="30" x14ac:dyDescent="0.25">
      <c r="C20" s="67" t="s">
        <v>166</v>
      </c>
    </row>
  </sheetData>
  <sheetProtection algorithmName="SHA-512" hashValue="fY1Xr2sTsk4tLMUu0uUEgA4WD70dDyM8Tw9EZSdeuofWhuSQm3SoE05u9dMMjK+gowkfMmhZ3Q8V/pEwBQi5pQ==" saltValue="t4YVJJXmLM9bkQBiSz68pw==" spinCount="100000" sheet="1" objects="1" scenarios="1"/>
  <mergeCells count="3">
    <mergeCell ref="B2:C2"/>
    <mergeCell ref="B3:C3"/>
    <mergeCell ref="B4:C4"/>
  </mergeCells>
  <phoneticPr fontId="0" type="noConversion"/>
  <dataValidations count="1">
    <dataValidation type="list" allowBlank="1" showInputMessage="1" showErrorMessage="1" sqref="C8" xr:uid="{00000000-0002-0000-0500-000000000000}">
      <formula1>"EUR,USD"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9"/>
  <sheetViews>
    <sheetView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5546875" defaultRowHeight="15" x14ac:dyDescent="0.25"/>
  <cols>
    <col min="1" max="1" width="1.7109375" customWidth="1"/>
    <col min="2" max="2" width="58.140625" customWidth="1"/>
    <col min="3" max="3" width="49.28515625" customWidth="1"/>
    <col min="4" max="4" width="9.140625" customWidth="1"/>
    <col min="6" max="6" width="5.5703125" customWidth="1"/>
  </cols>
  <sheetData>
    <row r="1" spans="2:6" ht="7.5" customHeight="1" thickBot="1" x14ac:dyDescent="0.3"/>
    <row r="2" spans="2:6" s="32" customFormat="1" ht="19.5" thickTop="1" x14ac:dyDescent="0.25">
      <c r="B2" s="979" t="s">
        <v>0</v>
      </c>
      <c r="C2" s="980"/>
      <c r="D2" s="524"/>
      <c r="E2" s="524"/>
      <c r="F2" s="615"/>
    </row>
    <row r="3" spans="2:6" s="32" customFormat="1" ht="15.75" x14ac:dyDescent="0.25">
      <c r="B3" s="981" t="s">
        <v>17</v>
      </c>
      <c r="C3" s="982"/>
      <c r="D3" s="283"/>
      <c r="E3" s="283"/>
      <c r="F3" s="622"/>
    </row>
    <row r="4" spans="2:6" ht="15.75" x14ac:dyDescent="0.25">
      <c r="B4" s="983" t="s">
        <v>488</v>
      </c>
      <c r="C4" s="984"/>
      <c r="D4" s="65"/>
      <c r="E4" s="65"/>
      <c r="F4" s="528"/>
    </row>
    <row r="5" spans="2:6" x14ac:dyDescent="0.25">
      <c r="B5" s="520"/>
      <c r="C5" s="65"/>
      <c r="D5" s="65"/>
      <c r="E5" s="65"/>
      <c r="F5" s="528"/>
    </row>
    <row r="6" spans="2:6" ht="53.25" customHeight="1" x14ac:dyDescent="0.25">
      <c r="B6" s="616" t="s">
        <v>183</v>
      </c>
      <c r="C6" s="230" t="s">
        <v>402</v>
      </c>
      <c r="D6" s="65"/>
      <c r="E6" s="65"/>
      <c r="F6" s="528"/>
    </row>
    <row r="7" spans="2:6" ht="15.75" thickBot="1" x14ac:dyDescent="0.3">
      <c r="B7" s="617">
        <v>1</v>
      </c>
      <c r="C7" s="231">
        <v>2</v>
      </c>
      <c r="D7" s="65"/>
      <c r="E7" s="65"/>
      <c r="F7" s="528"/>
    </row>
    <row r="8" spans="2:6" ht="90.75" thickBot="1" x14ac:dyDescent="0.3">
      <c r="B8" s="618" t="s">
        <v>489</v>
      </c>
      <c r="C8" s="824"/>
      <c r="D8" s="65"/>
      <c r="E8" s="65"/>
      <c r="F8" s="528"/>
    </row>
    <row r="9" spans="2:6" ht="18.75" x14ac:dyDescent="0.3">
      <c r="B9" s="520"/>
      <c r="C9" s="619" t="str">
        <f>IF(C8&gt;36,"BŁĄD"," ")</f>
        <v xml:space="preserve"> </v>
      </c>
      <c r="D9" s="65"/>
      <c r="E9" s="65"/>
      <c r="F9" s="528"/>
    </row>
    <row r="10" spans="2:6" x14ac:dyDescent="0.25">
      <c r="B10" s="610" t="s">
        <v>184</v>
      </c>
      <c r="C10" s="65"/>
      <c r="D10" s="65"/>
      <c r="E10" s="65"/>
      <c r="F10" s="528"/>
    </row>
    <row r="11" spans="2:6" x14ac:dyDescent="0.25">
      <c r="B11" s="520" t="s">
        <v>622</v>
      </c>
      <c r="C11" s="65"/>
      <c r="D11" s="65"/>
      <c r="E11" s="65"/>
      <c r="F11" s="528"/>
    </row>
    <row r="12" spans="2:6" x14ac:dyDescent="0.25">
      <c r="B12" s="520"/>
      <c r="C12" s="65"/>
      <c r="D12" s="65"/>
      <c r="E12" s="65"/>
      <c r="F12" s="528"/>
    </row>
    <row r="13" spans="2:6" ht="49.5" customHeight="1" x14ac:dyDescent="0.25">
      <c r="B13" s="616" t="s">
        <v>621</v>
      </c>
      <c r="C13" s="230" t="s">
        <v>609</v>
      </c>
      <c r="D13" s="65"/>
      <c r="E13" s="65"/>
      <c r="F13" s="528"/>
    </row>
    <row r="14" spans="2:6" x14ac:dyDescent="0.25">
      <c r="B14" s="617">
        <v>1</v>
      </c>
      <c r="C14" s="496">
        <v>2</v>
      </c>
      <c r="D14" s="65"/>
      <c r="E14" s="65"/>
      <c r="F14" s="528"/>
    </row>
    <row r="15" spans="2:6" ht="104.25" customHeight="1" x14ac:dyDescent="0.25">
      <c r="B15" s="620" t="s">
        <v>608</v>
      </c>
      <c r="C15" s="497">
        <v>18</v>
      </c>
      <c r="D15" s="65"/>
      <c r="E15" s="65"/>
      <c r="F15" s="528"/>
    </row>
    <row r="16" spans="2:6" ht="18.75" x14ac:dyDescent="0.3">
      <c r="B16" s="520"/>
      <c r="C16" s="619" t="str">
        <f>IF(C15&gt;18,"BŁĄD"," ")</f>
        <v xml:space="preserve"> </v>
      </c>
      <c r="D16" s="65"/>
      <c r="E16" s="65"/>
      <c r="F16" s="528"/>
    </row>
    <row r="17" spans="1:45" x14ac:dyDescent="0.25">
      <c r="B17" s="610" t="s">
        <v>548</v>
      </c>
      <c r="C17" s="65"/>
      <c r="D17" s="65"/>
      <c r="E17" s="65"/>
      <c r="F17" s="528"/>
    </row>
    <row r="18" spans="1:45" x14ac:dyDescent="0.25">
      <c r="B18" s="520" t="s">
        <v>623</v>
      </c>
      <c r="C18" s="65"/>
      <c r="D18" s="65"/>
      <c r="E18" s="65"/>
      <c r="F18" s="528"/>
    </row>
    <row r="19" spans="1:45" ht="17.25" customHeight="1" x14ac:dyDescent="0.25">
      <c r="B19" s="520"/>
      <c r="C19" s="65"/>
      <c r="D19" s="65"/>
      <c r="E19" s="65"/>
      <c r="F19" s="528"/>
    </row>
    <row r="20" spans="1:45" ht="17.25" customHeight="1" x14ac:dyDescent="0.25">
      <c r="B20" s="520"/>
      <c r="C20" s="65"/>
      <c r="D20" s="65"/>
      <c r="E20" s="65"/>
      <c r="F20" s="528"/>
    </row>
    <row r="21" spans="1:45" x14ac:dyDescent="0.25">
      <c r="B21" s="520"/>
      <c r="C21" s="65"/>
      <c r="D21" s="65"/>
      <c r="E21" s="65"/>
      <c r="F21" s="528"/>
    </row>
    <row r="22" spans="1:45" s="9" customFormat="1" x14ac:dyDescent="0.25">
      <c r="A22"/>
      <c r="B22" s="540" t="s">
        <v>163</v>
      </c>
      <c r="C22" s="59"/>
      <c r="D22" s="59"/>
      <c r="E22" s="65"/>
      <c r="F22" s="528"/>
      <c r="H22"/>
      <c r="I22"/>
      <c r="M22"/>
      <c r="N22"/>
      <c r="O22" s="232"/>
      <c r="P22" s="23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9" customFormat="1" x14ac:dyDescent="0.25">
      <c r="A23"/>
      <c r="B23" s="540" t="s">
        <v>164</v>
      </c>
      <c r="C23" s="541" t="s">
        <v>165</v>
      </c>
      <c r="D23" s="59"/>
      <c r="E23" s="65"/>
      <c r="F23" s="621"/>
      <c r="H23"/>
      <c r="I23" s="232"/>
      <c r="M23"/>
      <c r="N23"/>
      <c r="O23" s="232"/>
      <c r="P23" s="232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x14ac:dyDescent="0.25">
      <c r="B24" s="520"/>
      <c r="C24" s="541" t="s">
        <v>166</v>
      </c>
      <c r="D24" s="65"/>
      <c r="E24" s="65"/>
      <c r="F24" s="528"/>
    </row>
    <row r="25" spans="1:45" x14ac:dyDescent="0.25">
      <c r="B25" s="520"/>
      <c r="C25" s="65"/>
      <c r="D25" s="65"/>
      <c r="E25" s="65"/>
      <c r="F25" s="528"/>
    </row>
    <row r="26" spans="1:45" x14ac:dyDescent="0.25">
      <c r="B26" s="520"/>
      <c r="C26" s="65"/>
      <c r="D26" s="65"/>
      <c r="E26" s="65"/>
      <c r="F26" s="528"/>
    </row>
    <row r="27" spans="1:45" x14ac:dyDescent="0.25">
      <c r="B27" s="520"/>
      <c r="C27" s="541" t="s">
        <v>165</v>
      </c>
      <c r="D27" s="65"/>
      <c r="E27" s="65"/>
      <c r="F27" s="528"/>
    </row>
    <row r="28" spans="1:45" ht="15.75" thickBot="1" x14ac:dyDescent="0.3">
      <c r="B28" s="551"/>
      <c r="C28" s="623" t="s">
        <v>166</v>
      </c>
      <c r="D28" s="552"/>
      <c r="E28" s="552"/>
      <c r="F28" s="554"/>
    </row>
    <row r="29" spans="1:45" ht="15.75" thickTop="1" x14ac:dyDescent="0.25"/>
  </sheetData>
  <sheetProtection algorithmName="SHA-512" hashValue="kZ3Zk50fWWuiw4mZKnqQek094tJ2NsCP1kLGpsG2U8GqouAOutVWqgjJ2MSqKV6mhWMFXpv+GOOBUlTXqoUiEw==" saltValue="+erSXmM1GksKya4ugEvsOQ==" spinCount="100000" sheet="1" objects="1" scenarios="1"/>
  <mergeCells count="3">
    <mergeCell ref="B2:C2"/>
    <mergeCell ref="B3:C3"/>
    <mergeCell ref="B4:C4"/>
  </mergeCells>
  <conditionalFormatting sqref="C15">
    <cfRule type="cellIs" dxfId="41" priority="2" stopIfTrue="1" operator="equal">
      <formula>"Constn"</formula>
    </cfRule>
    <cfRule type="cellIs" dxfId="40" priority="3" stopIfTrue="1" operator="equal">
      <formula>"Operation"</formula>
    </cfRule>
    <cfRule type="cellIs" dxfId="39" priority="4" stopIfTrue="1" operator="between">
      <formula>"FC/Constn"</formula>
      <formula xml:space="preserve"> "Pre-FC"</formula>
    </cfRule>
  </conditionalFormatting>
  <dataValidations count="1">
    <dataValidation allowBlank="1" showDropDown="1" showInputMessage="1" showErrorMessage="1" sqref="C8 C15" xr:uid="{00000000-0002-0000-0600-000000000000}"/>
  </dataValidations>
  <pageMargins left="0.7" right="0.7" top="0.75" bottom="0.75" header="0.3" footer="0.3"/>
  <pageSetup paperSize="9" scale="67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4F8969-052B-4497-BA64-FE6612324A6B}">
            <xm:f>C$7&gt;'C:\Users\jbernat\AppData\Local\Microsoft\Windows\INetCache\Content.Outlook\9XJG5BI6\[SIWZ_Formularz Ofertowy 11 07 18 i k.xlsx]ZAŁ6'!#REF!</xm:f>
            <x14:dxf>
              <fill>
                <patternFill patternType="darkUp">
                  <bgColor rgb="FF0070C0"/>
                </patternFill>
              </fill>
            </x14:dxf>
          </x14:cfRule>
          <xm:sqref>C15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56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2" sqref="F12"/>
    </sheetView>
  </sheetViews>
  <sheetFormatPr defaultColWidth="8.85546875" defaultRowHeight="15" x14ac:dyDescent="0.25"/>
  <cols>
    <col min="1" max="1" width="1.85546875" customWidth="1"/>
    <col min="2" max="2" width="6.5703125" customWidth="1"/>
    <col min="3" max="3" width="115.42578125" customWidth="1"/>
    <col min="4" max="4" width="35.85546875" customWidth="1"/>
    <col min="5" max="5" width="9.140625" customWidth="1"/>
    <col min="6" max="6" width="20" customWidth="1"/>
    <col min="8" max="8" width="11.85546875" bestFit="1" customWidth="1"/>
  </cols>
  <sheetData>
    <row r="1" spans="2:8" ht="8.25" customHeight="1" thickBot="1" x14ac:dyDescent="0.3"/>
    <row r="2" spans="2:8" s="32" customFormat="1" ht="19.5" thickTop="1" x14ac:dyDescent="0.25">
      <c r="B2" s="624" t="s">
        <v>0</v>
      </c>
      <c r="C2" s="625"/>
      <c r="D2" s="615"/>
    </row>
    <row r="3" spans="2:8" s="32" customFormat="1" ht="15.75" x14ac:dyDescent="0.25">
      <c r="B3" s="626" t="s">
        <v>60</v>
      </c>
      <c r="C3" s="556"/>
      <c r="D3" s="622"/>
    </row>
    <row r="4" spans="2:8" ht="35.25" customHeight="1" x14ac:dyDescent="0.25">
      <c r="B4" s="991" t="s">
        <v>251</v>
      </c>
      <c r="C4" s="992"/>
      <c r="D4" s="993"/>
      <c r="F4" s="272"/>
    </row>
    <row r="5" spans="2:8" x14ac:dyDescent="0.25">
      <c r="B5" s="520"/>
      <c r="C5" s="65"/>
      <c r="D5" s="528"/>
    </row>
    <row r="6" spans="2:8" ht="41.25" customHeight="1" x14ac:dyDescent="0.25">
      <c r="B6" s="604" t="s">
        <v>80</v>
      </c>
      <c r="C6" s="256" t="s">
        <v>237</v>
      </c>
      <c r="D6" s="605" t="s">
        <v>233</v>
      </c>
    </row>
    <row r="7" spans="2:8" s="243" customFormat="1" ht="12.75" thickBot="1" x14ac:dyDescent="0.25">
      <c r="B7" s="627">
        <v>1</v>
      </c>
      <c r="C7" s="254">
        <v>2</v>
      </c>
      <c r="D7" s="628">
        <v>3</v>
      </c>
      <c r="F7" s="255"/>
    </row>
    <row r="8" spans="2:8" s="243" customFormat="1" ht="24.75" customHeight="1" thickBot="1" x14ac:dyDescent="0.35">
      <c r="B8" s="629" t="s">
        <v>81</v>
      </c>
      <c r="C8" s="410" t="s">
        <v>629</v>
      </c>
      <c r="D8" s="825"/>
      <c r="E8" s="375" t="str">
        <f>IF(D8+D11&lt;&gt;ZAŁ3!C8,"BŁĄD"," ")</f>
        <v xml:space="preserve"> </v>
      </c>
      <c r="F8" s="416"/>
    </row>
    <row r="9" spans="2:8" s="243" customFormat="1" ht="30" customHeight="1" thickBot="1" x14ac:dyDescent="0.3">
      <c r="B9" s="629" t="s">
        <v>83</v>
      </c>
      <c r="C9" s="411" t="s">
        <v>630</v>
      </c>
      <c r="D9" s="825"/>
      <c r="E9"/>
      <c r="F9" s="416"/>
    </row>
    <row r="10" spans="2:8" s="243" customFormat="1" ht="26.25" customHeight="1" thickBot="1" x14ac:dyDescent="0.25">
      <c r="B10" s="629" t="s">
        <v>84</v>
      </c>
      <c r="C10" s="411" t="s">
        <v>631</v>
      </c>
      <c r="D10" s="630">
        <f>D26</f>
        <v>0</v>
      </c>
      <c r="E10" s="448" t="str">
        <f>IF(D10&lt;&gt;ZAŁ7!D26,"BŁĄD"," ")</f>
        <v xml:space="preserve"> </v>
      </c>
      <c r="F10" s="416"/>
    </row>
    <row r="11" spans="2:8" ht="28.5" customHeight="1" thickBot="1" x14ac:dyDescent="0.35">
      <c r="B11" s="629" t="s">
        <v>243</v>
      </c>
      <c r="C11" s="410" t="s">
        <v>632</v>
      </c>
      <c r="D11" s="825"/>
      <c r="E11" s="375" t="str">
        <f>IF(D8+D11&lt;&gt;ZAŁ3!C8,"BŁĄD"," ")</f>
        <v xml:space="preserve"> </v>
      </c>
      <c r="F11" s="414"/>
      <c r="H11" s="378"/>
    </row>
    <row r="12" spans="2:8" ht="29.25" customHeight="1" thickBot="1" x14ac:dyDescent="0.3">
      <c r="B12" s="629" t="s">
        <v>261</v>
      </c>
      <c r="C12" s="411" t="s">
        <v>633</v>
      </c>
      <c r="D12" s="825"/>
      <c r="F12" s="414"/>
    </row>
    <row r="13" spans="2:8" ht="29.25" customHeight="1" thickBot="1" x14ac:dyDescent="0.3">
      <c r="B13" s="629" t="s">
        <v>262</v>
      </c>
      <c r="C13" s="411" t="s">
        <v>634</v>
      </c>
      <c r="D13" s="630">
        <f>D37</f>
        <v>0</v>
      </c>
      <c r="E13" s="448" t="str">
        <f>IF(D13&lt;&gt;ZAŁ7!D37,"BŁĄD"," ")</f>
        <v xml:space="preserve"> </v>
      </c>
      <c r="F13" s="414"/>
    </row>
    <row r="14" spans="2:8" ht="29.25" customHeight="1" thickBot="1" x14ac:dyDescent="0.3">
      <c r="B14" s="1085" t="s">
        <v>312</v>
      </c>
      <c r="C14" s="411" t="s">
        <v>643</v>
      </c>
      <c r="D14" s="822"/>
      <c r="E14" s="448"/>
      <c r="F14" s="414"/>
    </row>
    <row r="15" spans="2:8" ht="18.75" customHeight="1" x14ac:dyDescent="0.25">
      <c r="B15" s="520"/>
      <c r="C15" s="631" t="s">
        <v>184</v>
      </c>
      <c r="D15" s="632" t="str">
        <f>IF(SUM(D8,D11)&lt;&gt;ZAŁ3!C8,"BŁĄD"," ")</f>
        <v xml:space="preserve"> </v>
      </c>
      <c r="E15" s="415"/>
      <c r="F15" s="415"/>
    </row>
    <row r="16" spans="2:8" ht="91.5" customHeight="1" x14ac:dyDescent="0.25">
      <c r="B16" s="520"/>
      <c r="C16" s="987" t="s">
        <v>499</v>
      </c>
      <c r="D16" s="988"/>
      <c r="E16" s="296"/>
      <c r="F16" s="252"/>
    </row>
    <row r="17" spans="2:7" ht="31.5" customHeight="1" x14ac:dyDescent="0.25">
      <c r="B17" s="989" t="s">
        <v>234</v>
      </c>
      <c r="C17" s="990"/>
      <c r="D17" s="633">
        <v>0.03</v>
      </c>
      <c r="F17" s="252"/>
    </row>
    <row r="18" spans="2:7" x14ac:dyDescent="0.25">
      <c r="B18" s="520"/>
      <c r="C18" s="65"/>
      <c r="D18" s="528"/>
    </row>
    <row r="19" spans="2:7" ht="34.5" customHeight="1" x14ac:dyDescent="0.25">
      <c r="B19" s="604" t="s">
        <v>86</v>
      </c>
      <c r="C19" s="256" t="s">
        <v>500</v>
      </c>
      <c r="D19" s="605" t="s">
        <v>14</v>
      </c>
    </row>
    <row r="20" spans="2:7" ht="15.75" thickBot="1" x14ac:dyDescent="0.3">
      <c r="B20" s="627">
        <v>1</v>
      </c>
      <c r="C20" s="8">
        <v>2</v>
      </c>
      <c r="D20" s="607">
        <v>3</v>
      </c>
    </row>
    <row r="21" spans="2:7" ht="28.5" customHeight="1" thickBot="1" x14ac:dyDescent="0.3">
      <c r="B21" s="634" t="s">
        <v>87</v>
      </c>
      <c r="C21" s="10" t="s">
        <v>236</v>
      </c>
      <c r="D21" s="826"/>
    </row>
    <row r="22" spans="2:7" ht="30" customHeight="1" thickBot="1" x14ac:dyDescent="0.3">
      <c r="B22" s="634" t="s">
        <v>88</v>
      </c>
      <c r="C22" s="10" t="s">
        <v>235</v>
      </c>
      <c r="D22" s="826"/>
    </row>
    <row r="23" spans="2:7" x14ac:dyDescent="0.25">
      <c r="B23" s="635"/>
      <c r="C23" s="631"/>
      <c r="D23" s="528"/>
    </row>
    <row r="24" spans="2:7" ht="45" customHeight="1" x14ac:dyDescent="0.25">
      <c r="B24" s="604">
        <v>3</v>
      </c>
      <c r="C24" s="256" t="s">
        <v>270</v>
      </c>
      <c r="D24" s="605" t="s">
        <v>233</v>
      </c>
      <c r="E24" s="251"/>
      <c r="F24" s="251"/>
      <c r="G24" s="251"/>
    </row>
    <row r="25" spans="2:7" x14ac:dyDescent="0.25">
      <c r="B25" s="627">
        <v>1</v>
      </c>
      <c r="C25" s="8">
        <v>2</v>
      </c>
      <c r="D25" s="607">
        <v>3</v>
      </c>
      <c r="E25" s="251"/>
      <c r="F25" s="251"/>
      <c r="G25" s="251"/>
    </row>
    <row r="26" spans="2:7" ht="35.1" customHeight="1" thickBot="1" x14ac:dyDescent="0.3">
      <c r="B26" s="636" t="s">
        <v>99</v>
      </c>
      <c r="C26" s="10" t="s">
        <v>391</v>
      </c>
      <c r="D26" s="637">
        <f>SUM(D27:D31)</f>
        <v>0</v>
      </c>
      <c r="E26" s="251"/>
      <c r="F26" s="251"/>
      <c r="G26" s="251"/>
    </row>
    <row r="27" spans="2:7" ht="35.1" customHeight="1" thickBot="1" x14ac:dyDescent="0.3">
      <c r="B27" s="638" t="s">
        <v>100</v>
      </c>
      <c r="C27" s="827"/>
      <c r="D27" s="828"/>
      <c r="E27" s="253"/>
      <c r="F27" s="253"/>
      <c r="G27" s="253"/>
    </row>
    <row r="28" spans="2:7" ht="35.1" customHeight="1" thickBot="1" x14ac:dyDescent="0.3">
      <c r="B28" s="638" t="s">
        <v>101</v>
      </c>
      <c r="C28" s="827"/>
      <c r="D28" s="828"/>
      <c r="E28" s="253"/>
      <c r="F28" s="253"/>
      <c r="G28" s="253"/>
    </row>
    <row r="29" spans="2:7" ht="35.1" customHeight="1" thickBot="1" x14ac:dyDescent="0.3">
      <c r="B29" s="638" t="s">
        <v>121</v>
      </c>
      <c r="C29" s="827"/>
      <c r="D29" s="828"/>
      <c r="E29" s="253"/>
      <c r="F29" s="253"/>
      <c r="G29" s="253"/>
    </row>
    <row r="30" spans="2:7" ht="35.1" customHeight="1" thickBot="1" x14ac:dyDescent="0.3">
      <c r="B30" s="638" t="s">
        <v>256</v>
      </c>
      <c r="C30" s="827"/>
      <c r="D30" s="828"/>
      <c r="E30" s="253"/>
      <c r="F30" s="253"/>
      <c r="G30" s="253"/>
    </row>
    <row r="31" spans="2:7" ht="35.1" customHeight="1" thickBot="1" x14ac:dyDescent="0.3">
      <c r="B31" s="638" t="s">
        <v>257</v>
      </c>
      <c r="C31" s="827"/>
      <c r="D31" s="828"/>
      <c r="E31" s="253"/>
      <c r="F31" s="253"/>
      <c r="G31" s="253"/>
    </row>
    <row r="32" spans="2:7" x14ac:dyDescent="0.25">
      <c r="B32" s="520"/>
      <c r="C32" s="631" t="s">
        <v>184</v>
      </c>
      <c r="D32" s="528"/>
      <c r="E32" s="251"/>
      <c r="F32" s="251"/>
      <c r="G32" s="251"/>
    </row>
    <row r="33" spans="2:7" ht="24" customHeight="1" x14ac:dyDescent="0.25">
      <c r="B33" s="520"/>
      <c r="C33" s="985" t="s">
        <v>410</v>
      </c>
      <c r="D33" s="986"/>
      <c r="E33" s="251"/>
      <c r="F33" s="251"/>
      <c r="G33" s="251"/>
    </row>
    <row r="34" spans="2:7" ht="24" customHeight="1" x14ac:dyDescent="0.25">
      <c r="B34" s="520"/>
      <c r="C34" s="639"/>
      <c r="D34" s="640"/>
      <c r="E34" s="253"/>
      <c r="F34" s="253"/>
      <c r="G34" s="253"/>
    </row>
    <row r="35" spans="2:7" ht="38.25" customHeight="1" x14ac:dyDescent="0.25">
      <c r="B35" s="604">
        <v>4</v>
      </c>
      <c r="C35" s="256" t="s">
        <v>326</v>
      </c>
      <c r="D35" s="605" t="s">
        <v>233</v>
      </c>
      <c r="E35" s="373"/>
      <c r="F35" s="373"/>
      <c r="G35" s="373"/>
    </row>
    <row r="36" spans="2:7" ht="15" customHeight="1" x14ac:dyDescent="0.25">
      <c r="B36" s="627">
        <v>1</v>
      </c>
      <c r="C36" s="8">
        <v>2</v>
      </c>
      <c r="D36" s="607">
        <v>3</v>
      </c>
      <c r="E36" s="373"/>
      <c r="F36" s="373"/>
      <c r="G36" s="373"/>
    </row>
    <row r="37" spans="2:7" ht="30" customHeight="1" thickBot="1" x14ac:dyDescent="0.3">
      <c r="B37" s="641" t="s">
        <v>91</v>
      </c>
      <c r="C37" s="10" t="s">
        <v>403</v>
      </c>
      <c r="D37" s="642">
        <f>SUM(D38:D42)</f>
        <v>0</v>
      </c>
      <c r="E37" s="373"/>
      <c r="F37" s="373"/>
      <c r="G37" s="373"/>
    </row>
    <row r="38" spans="2:7" ht="30" customHeight="1" thickBot="1" x14ac:dyDescent="0.3">
      <c r="B38" s="643" t="s">
        <v>123</v>
      </c>
      <c r="C38" s="827"/>
      <c r="D38" s="823"/>
      <c r="E38" s="373"/>
      <c r="F38" s="373"/>
      <c r="G38" s="373"/>
    </row>
    <row r="39" spans="2:7" ht="30" customHeight="1" thickBot="1" x14ac:dyDescent="0.3">
      <c r="B39" s="643" t="s">
        <v>173</v>
      </c>
      <c r="C39" s="827"/>
      <c r="D39" s="823"/>
      <c r="E39" s="373"/>
      <c r="F39" s="373"/>
      <c r="G39" s="373"/>
    </row>
    <row r="40" spans="2:7" ht="30" customHeight="1" thickBot="1" x14ac:dyDescent="0.3">
      <c r="B40" s="643" t="s">
        <v>174</v>
      </c>
      <c r="C40" s="827"/>
      <c r="D40" s="823"/>
      <c r="E40" s="373"/>
      <c r="F40" s="373"/>
      <c r="G40" s="373"/>
    </row>
    <row r="41" spans="2:7" ht="30" customHeight="1" thickBot="1" x14ac:dyDescent="0.3">
      <c r="B41" s="643" t="s">
        <v>175</v>
      </c>
      <c r="C41" s="827"/>
      <c r="D41" s="823"/>
      <c r="E41" s="373"/>
      <c r="F41" s="373"/>
      <c r="G41" s="373"/>
    </row>
    <row r="42" spans="2:7" ht="30" customHeight="1" thickBot="1" x14ac:dyDescent="0.3">
      <c r="B42" s="643" t="s">
        <v>323</v>
      </c>
      <c r="C42" s="827"/>
      <c r="D42" s="823"/>
      <c r="E42" s="373"/>
      <c r="F42" s="373"/>
      <c r="G42" s="373"/>
    </row>
    <row r="43" spans="2:7" ht="24" customHeight="1" x14ac:dyDescent="0.25">
      <c r="B43" s="520"/>
      <c r="C43" s="631" t="s">
        <v>184</v>
      </c>
      <c r="D43" s="644" t="str">
        <f>IF(SUM(D38:D42)&lt;&gt;D37,"BŁĄD"," ")</f>
        <v xml:space="preserve"> </v>
      </c>
      <c r="E43" s="373"/>
      <c r="F43" s="373"/>
      <c r="G43" s="373"/>
    </row>
    <row r="44" spans="2:7" ht="24" customHeight="1" x14ac:dyDescent="0.25">
      <c r="B44" s="520"/>
      <c r="C44" s="985" t="s">
        <v>408</v>
      </c>
      <c r="D44" s="986"/>
      <c r="E44" s="373"/>
      <c r="F44" s="373"/>
      <c r="G44" s="373"/>
    </row>
    <row r="45" spans="2:7" ht="24" customHeight="1" x14ac:dyDescent="0.25">
      <c r="B45" s="520"/>
      <c r="C45" s="985" t="s">
        <v>325</v>
      </c>
      <c r="D45" s="986"/>
      <c r="E45" s="373"/>
      <c r="F45" s="373"/>
      <c r="G45" s="373"/>
    </row>
    <row r="46" spans="2:7" ht="24" customHeight="1" x14ac:dyDescent="0.25">
      <c r="B46" s="520"/>
      <c r="C46" s="645"/>
      <c r="D46" s="646"/>
      <c r="E46" s="373"/>
      <c r="F46" s="373"/>
      <c r="G46" s="373"/>
    </row>
    <row r="47" spans="2:7" x14ac:dyDescent="0.25">
      <c r="B47" s="520"/>
      <c r="C47" s="639"/>
      <c r="D47" s="640"/>
      <c r="F47" s="250"/>
    </row>
    <row r="48" spans="2:7" x14ac:dyDescent="0.25">
      <c r="B48" s="520"/>
      <c r="C48" s="541" t="s">
        <v>163</v>
      </c>
      <c r="D48" s="528"/>
    </row>
    <row r="49" spans="2:4" x14ac:dyDescent="0.25">
      <c r="B49" s="520"/>
      <c r="C49" s="647" t="s">
        <v>164</v>
      </c>
      <c r="D49" s="611" t="s">
        <v>165</v>
      </c>
    </row>
    <row r="50" spans="2:4" ht="30" x14ac:dyDescent="0.25">
      <c r="B50" s="520"/>
      <c r="C50" s="65"/>
      <c r="D50" s="612" t="s">
        <v>166</v>
      </c>
    </row>
    <row r="51" spans="2:4" x14ac:dyDescent="0.25">
      <c r="B51" s="520"/>
      <c r="C51" s="65"/>
      <c r="D51" s="528"/>
    </row>
    <row r="52" spans="2:4" x14ac:dyDescent="0.25">
      <c r="B52" s="520"/>
      <c r="C52" s="65"/>
      <c r="D52" s="528"/>
    </row>
    <row r="53" spans="2:4" x14ac:dyDescent="0.25">
      <c r="B53" s="520"/>
      <c r="C53" s="65"/>
      <c r="D53" s="528"/>
    </row>
    <row r="54" spans="2:4" x14ac:dyDescent="0.25">
      <c r="B54" s="520"/>
      <c r="C54" s="65"/>
      <c r="D54" s="611" t="s">
        <v>165</v>
      </c>
    </row>
    <row r="55" spans="2:4" ht="30.75" thickBot="1" x14ac:dyDescent="0.3">
      <c r="B55" s="551"/>
      <c r="C55" s="552"/>
      <c r="D55" s="614" t="s">
        <v>166</v>
      </c>
    </row>
    <row r="56" spans="2:4" ht="15.75" thickTop="1" x14ac:dyDescent="0.25"/>
  </sheetData>
  <sheetProtection algorithmName="SHA-512" hashValue="SzopeqY8aYGsmtMdPgrCK9noXKaMj7SzwccrQ4vvAVLOXuscILMmY1SVRZw/cDtBzJiIw/zy1GrNU6xLjT4zug==" saltValue="mMWtcJXrFWw4DShPV6Q/Lg==" spinCount="100000" sheet="1" objects="1" scenarios="1"/>
  <mergeCells count="6">
    <mergeCell ref="C45:D45"/>
    <mergeCell ref="C33:D33"/>
    <mergeCell ref="C16:D16"/>
    <mergeCell ref="B17:C17"/>
    <mergeCell ref="B4:D4"/>
    <mergeCell ref="C44:D44"/>
  </mergeCells>
  <phoneticPr fontId="0" type="noConversion"/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Z43"/>
  <sheetViews>
    <sheetView topLeftCell="A2" zoomScale="70" zoomScaleNormal="70" workbookViewId="0">
      <pane xSplit="5" ySplit="8" topLeftCell="F10" activePane="bottomRight" state="frozen"/>
      <selection activeCell="A2" sqref="A2"/>
      <selection pane="topRight" activeCell="F2" sqref="F2"/>
      <selection pane="bottomLeft" activeCell="A10" sqref="A10"/>
      <selection pane="bottomRight" activeCell="F10" sqref="F10"/>
    </sheetView>
  </sheetViews>
  <sheetFormatPr defaultColWidth="8.85546875" defaultRowHeight="15" x14ac:dyDescent="0.25"/>
  <cols>
    <col min="1" max="1" width="1.85546875" customWidth="1"/>
    <col min="2" max="2" width="7.5703125" customWidth="1"/>
    <col min="3" max="3" width="93.42578125" customWidth="1"/>
    <col min="4" max="4" width="19.5703125" customWidth="1"/>
    <col min="5" max="5" width="6" customWidth="1"/>
    <col min="6" max="42" width="15.5703125" customWidth="1"/>
  </cols>
  <sheetData>
    <row r="1" spans="1:130" x14ac:dyDescent="0.25">
      <c r="C1" s="378"/>
      <c r="D1" s="379" t="s">
        <v>128</v>
      </c>
      <c r="E1" s="379"/>
      <c r="F1" s="379">
        <f t="shared" ref="F1:AP1" si="0">YEAR(F8)</f>
        <v>2019</v>
      </c>
      <c r="G1" s="379" t="e">
        <f t="shared" si="0"/>
        <v>#VALUE!</v>
      </c>
      <c r="H1" s="379" t="e">
        <f t="shared" si="0"/>
        <v>#VALUE!</v>
      </c>
      <c r="I1" s="379" t="e">
        <f t="shared" si="0"/>
        <v>#VALUE!</v>
      </c>
      <c r="J1" s="379" t="e">
        <f t="shared" si="0"/>
        <v>#VALUE!</v>
      </c>
      <c r="K1" s="379" t="e">
        <f t="shared" si="0"/>
        <v>#VALUE!</v>
      </c>
      <c r="L1" s="379" t="e">
        <f t="shared" si="0"/>
        <v>#VALUE!</v>
      </c>
      <c r="M1" s="379" t="e">
        <f t="shared" si="0"/>
        <v>#VALUE!</v>
      </c>
      <c r="N1" s="379" t="e">
        <f t="shared" si="0"/>
        <v>#VALUE!</v>
      </c>
      <c r="O1" s="379" t="e">
        <f t="shared" si="0"/>
        <v>#VALUE!</v>
      </c>
      <c r="P1" s="379" t="e">
        <f t="shared" si="0"/>
        <v>#VALUE!</v>
      </c>
      <c r="Q1" s="379" t="e">
        <f t="shared" si="0"/>
        <v>#VALUE!</v>
      </c>
      <c r="R1" s="379" t="e">
        <f t="shared" si="0"/>
        <v>#VALUE!</v>
      </c>
      <c r="S1" s="379" t="e">
        <f t="shared" si="0"/>
        <v>#VALUE!</v>
      </c>
      <c r="T1" s="379" t="e">
        <f t="shared" si="0"/>
        <v>#VALUE!</v>
      </c>
      <c r="U1" s="379" t="e">
        <f t="shared" si="0"/>
        <v>#VALUE!</v>
      </c>
      <c r="V1" s="379" t="e">
        <f t="shared" si="0"/>
        <v>#VALUE!</v>
      </c>
      <c r="W1" s="379" t="e">
        <f t="shared" si="0"/>
        <v>#VALUE!</v>
      </c>
      <c r="X1" s="379" t="e">
        <f t="shared" si="0"/>
        <v>#VALUE!</v>
      </c>
      <c r="Y1" s="379" t="e">
        <f t="shared" si="0"/>
        <v>#VALUE!</v>
      </c>
      <c r="Z1" s="379" t="e">
        <f t="shared" si="0"/>
        <v>#VALUE!</v>
      </c>
      <c r="AA1" s="379" t="e">
        <f t="shared" si="0"/>
        <v>#VALUE!</v>
      </c>
      <c r="AB1" s="379" t="e">
        <f t="shared" si="0"/>
        <v>#VALUE!</v>
      </c>
      <c r="AC1" s="379" t="e">
        <f t="shared" si="0"/>
        <v>#VALUE!</v>
      </c>
      <c r="AD1" s="379" t="e">
        <f t="shared" si="0"/>
        <v>#VALUE!</v>
      </c>
      <c r="AE1" s="379" t="e">
        <f t="shared" si="0"/>
        <v>#VALUE!</v>
      </c>
      <c r="AF1" s="379" t="e">
        <f t="shared" si="0"/>
        <v>#VALUE!</v>
      </c>
      <c r="AG1" s="379" t="e">
        <f t="shared" si="0"/>
        <v>#VALUE!</v>
      </c>
      <c r="AH1" s="379" t="e">
        <f t="shared" si="0"/>
        <v>#VALUE!</v>
      </c>
      <c r="AI1" s="379" t="e">
        <f t="shared" si="0"/>
        <v>#VALUE!</v>
      </c>
      <c r="AJ1" s="379" t="e">
        <f t="shared" si="0"/>
        <v>#VALUE!</v>
      </c>
      <c r="AK1" s="379" t="e">
        <f t="shared" si="0"/>
        <v>#VALUE!</v>
      </c>
      <c r="AL1" s="379" t="e">
        <f t="shared" si="0"/>
        <v>#VALUE!</v>
      </c>
      <c r="AM1" s="379" t="e">
        <f t="shared" si="0"/>
        <v>#VALUE!</v>
      </c>
      <c r="AN1" s="379" t="e">
        <f t="shared" si="0"/>
        <v>#VALUE!</v>
      </c>
      <c r="AO1" s="379" t="e">
        <f t="shared" si="0"/>
        <v>#VALUE!</v>
      </c>
      <c r="AP1" s="379" t="e">
        <f t="shared" si="0"/>
        <v>#VALUE!</v>
      </c>
      <c r="AQ1" s="379">
        <f t="shared" ref="AQ1:BR1" si="1">YEAR(AQ4)</f>
        <v>1900</v>
      </c>
      <c r="AR1" s="379">
        <f t="shared" si="1"/>
        <v>1900</v>
      </c>
      <c r="AS1" s="379">
        <f t="shared" si="1"/>
        <v>1900</v>
      </c>
      <c r="AT1" s="379">
        <f t="shared" si="1"/>
        <v>1900</v>
      </c>
      <c r="AU1" s="379">
        <f t="shared" si="1"/>
        <v>1900</v>
      </c>
      <c r="AV1" s="379">
        <f t="shared" si="1"/>
        <v>1900</v>
      </c>
      <c r="AW1" s="379">
        <f t="shared" si="1"/>
        <v>1900</v>
      </c>
      <c r="AX1" s="379">
        <f t="shared" si="1"/>
        <v>1900</v>
      </c>
      <c r="AY1" s="379">
        <f t="shared" si="1"/>
        <v>1900</v>
      </c>
      <c r="AZ1" s="379">
        <f t="shared" si="1"/>
        <v>1900</v>
      </c>
      <c r="BA1" s="379">
        <f t="shared" si="1"/>
        <v>1900</v>
      </c>
      <c r="BB1" s="379">
        <f t="shared" si="1"/>
        <v>1900</v>
      </c>
      <c r="BC1" s="379">
        <f t="shared" si="1"/>
        <v>1900</v>
      </c>
      <c r="BD1" s="379">
        <f t="shared" si="1"/>
        <v>1900</v>
      </c>
      <c r="BE1" s="379">
        <f t="shared" si="1"/>
        <v>1900</v>
      </c>
      <c r="BF1" s="379">
        <f t="shared" si="1"/>
        <v>1900</v>
      </c>
      <c r="BG1" s="379">
        <f t="shared" si="1"/>
        <v>1900</v>
      </c>
      <c r="BH1" s="379">
        <f t="shared" si="1"/>
        <v>1900</v>
      </c>
      <c r="BI1" s="379">
        <f t="shared" si="1"/>
        <v>1900</v>
      </c>
      <c r="BJ1" s="379">
        <f t="shared" si="1"/>
        <v>1900</v>
      </c>
      <c r="BK1" s="379">
        <f t="shared" si="1"/>
        <v>1900</v>
      </c>
      <c r="BL1" s="379">
        <f t="shared" si="1"/>
        <v>1900</v>
      </c>
      <c r="BM1" s="379">
        <f t="shared" si="1"/>
        <v>1900</v>
      </c>
      <c r="BN1" s="379">
        <f t="shared" si="1"/>
        <v>1900</v>
      </c>
      <c r="BO1" s="379">
        <f t="shared" si="1"/>
        <v>1900</v>
      </c>
      <c r="BP1" s="379">
        <f t="shared" si="1"/>
        <v>1900</v>
      </c>
      <c r="BQ1" s="379">
        <f t="shared" si="1"/>
        <v>1900</v>
      </c>
      <c r="BR1" s="379">
        <f t="shared" si="1"/>
        <v>1900</v>
      </c>
      <c r="BS1" s="379">
        <f t="shared" ref="BS1:DL1" si="2">YEAR(BS4)</f>
        <v>1900</v>
      </c>
      <c r="BT1" s="379">
        <f t="shared" si="2"/>
        <v>1900</v>
      </c>
      <c r="BU1" s="379">
        <f t="shared" si="2"/>
        <v>1900</v>
      </c>
      <c r="BV1" s="379">
        <f t="shared" si="2"/>
        <v>1900</v>
      </c>
      <c r="BW1" s="379">
        <f t="shared" si="2"/>
        <v>1900</v>
      </c>
      <c r="BX1" s="379">
        <f t="shared" si="2"/>
        <v>1900</v>
      </c>
      <c r="BY1" s="379">
        <f t="shared" si="2"/>
        <v>1900</v>
      </c>
      <c r="BZ1" s="379">
        <f t="shared" si="2"/>
        <v>1900</v>
      </c>
      <c r="CA1" s="379">
        <f t="shared" si="2"/>
        <v>1900</v>
      </c>
      <c r="CB1" s="379">
        <f t="shared" si="2"/>
        <v>1900</v>
      </c>
      <c r="CC1" s="379">
        <f t="shared" si="2"/>
        <v>1900</v>
      </c>
      <c r="CD1" s="379">
        <f t="shared" si="2"/>
        <v>1900</v>
      </c>
      <c r="CE1" s="379">
        <f t="shared" si="2"/>
        <v>1900</v>
      </c>
      <c r="CF1" s="379">
        <f t="shared" si="2"/>
        <v>1900</v>
      </c>
      <c r="CG1" s="379">
        <f t="shared" si="2"/>
        <v>1900</v>
      </c>
      <c r="CH1" s="379">
        <f t="shared" si="2"/>
        <v>1900</v>
      </c>
      <c r="CI1" s="379">
        <f t="shared" si="2"/>
        <v>1900</v>
      </c>
      <c r="CJ1" s="379">
        <f t="shared" si="2"/>
        <v>1900</v>
      </c>
      <c r="CK1" s="379">
        <f t="shared" si="2"/>
        <v>1900</v>
      </c>
      <c r="CL1" s="379">
        <f t="shared" si="2"/>
        <v>1900</v>
      </c>
      <c r="CM1" s="379">
        <f t="shared" si="2"/>
        <v>1900</v>
      </c>
      <c r="CN1" s="379">
        <f t="shared" si="2"/>
        <v>1900</v>
      </c>
      <c r="CO1" s="379">
        <f t="shared" si="2"/>
        <v>1900</v>
      </c>
      <c r="CP1" s="379">
        <f t="shared" si="2"/>
        <v>1900</v>
      </c>
      <c r="CQ1" s="379">
        <f t="shared" si="2"/>
        <v>1900</v>
      </c>
      <c r="CR1" s="379">
        <f t="shared" si="2"/>
        <v>1900</v>
      </c>
      <c r="CS1" s="379">
        <f t="shared" si="2"/>
        <v>1900</v>
      </c>
      <c r="CT1" s="379">
        <f t="shared" si="2"/>
        <v>1900</v>
      </c>
      <c r="CU1" s="379">
        <f t="shared" si="2"/>
        <v>1900</v>
      </c>
      <c r="CV1" s="379">
        <f t="shared" si="2"/>
        <v>1900</v>
      </c>
      <c r="CW1" s="379">
        <f t="shared" si="2"/>
        <v>1900</v>
      </c>
      <c r="CX1" s="379">
        <f t="shared" si="2"/>
        <v>1900</v>
      </c>
      <c r="CY1" s="379">
        <f t="shared" si="2"/>
        <v>1900</v>
      </c>
      <c r="CZ1" s="379">
        <f t="shared" si="2"/>
        <v>1900</v>
      </c>
      <c r="DA1" s="379">
        <f t="shared" si="2"/>
        <v>1900</v>
      </c>
      <c r="DB1" s="379">
        <f t="shared" si="2"/>
        <v>1900</v>
      </c>
      <c r="DC1" s="379">
        <f t="shared" si="2"/>
        <v>1900</v>
      </c>
      <c r="DD1" s="379">
        <f t="shared" si="2"/>
        <v>1900</v>
      </c>
      <c r="DE1" s="379">
        <f t="shared" si="2"/>
        <v>1900</v>
      </c>
      <c r="DF1" s="379">
        <f t="shared" si="2"/>
        <v>1900</v>
      </c>
      <c r="DG1" s="379">
        <f t="shared" si="2"/>
        <v>1900</v>
      </c>
      <c r="DH1" s="379">
        <f t="shared" si="2"/>
        <v>1900</v>
      </c>
      <c r="DI1" s="379">
        <f t="shared" si="2"/>
        <v>1900</v>
      </c>
      <c r="DJ1" s="379">
        <f t="shared" si="2"/>
        <v>1900</v>
      </c>
      <c r="DK1" s="379">
        <f t="shared" si="2"/>
        <v>1900</v>
      </c>
      <c r="DL1" s="379">
        <f t="shared" si="2"/>
        <v>1900</v>
      </c>
      <c r="DM1" s="380"/>
      <c r="DN1" s="380"/>
      <c r="DO1" s="380"/>
      <c r="DP1" s="380"/>
      <c r="DQ1" s="380"/>
      <c r="DR1" s="380"/>
      <c r="DS1" s="380"/>
      <c r="DT1" s="380"/>
      <c r="DU1" s="380"/>
      <c r="DV1" s="380"/>
      <c r="DW1" s="380"/>
      <c r="DX1" s="380"/>
    </row>
    <row r="2" spans="1:130" s="32" customFormat="1" ht="7.5" customHeight="1" thickBot="1" x14ac:dyDescent="0.3">
      <c r="C2" s="377"/>
      <c r="D2" s="381"/>
      <c r="E2" s="382"/>
      <c r="F2" s="382">
        <f t="shared" ref="F2" si="3">E2+F3</f>
        <v>0</v>
      </c>
      <c r="G2" s="382">
        <f t="shared" ref="G2" si="4">F2+G3</f>
        <v>1</v>
      </c>
      <c r="H2" s="382">
        <f t="shared" ref="H2" si="5">G2+H3</f>
        <v>2</v>
      </c>
      <c r="I2" s="382">
        <f t="shared" ref="I2" si="6">H2+I3</f>
        <v>3</v>
      </c>
      <c r="J2" s="382">
        <f t="shared" ref="J2" si="7">I2+J3</f>
        <v>4</v>
      </c>
      <c r="K2" s="382">
        <f t="shared" ref="K2" si="8">J2+K3</f>
        <v>5</v>
      </c>
      <c r="L2" s="382">
        <f t="shared" ref="L2" si="9">K2+L3</f>
        <v>6</v>
      </c>
      <c r="M2" s="382">
        <f t="shared" ref="M2" si="10">L2+M3</f>
        <v>7</v>
      </c>
      <c r="N2" s="382">
        <f t="shared" ref="N2" si="11">M2+N3</f>
        <v>8</v>
      </c>
      <c r="O2" s="382">
        <f t="shared" ref="O2" si="12">N2+O3</f>
        <v>9</v>
      </c>
      <c r="P2" s="382">
        <f t="shared" ref="P2" si="13">O2+P3</f>
        <v>10</v>
      </c>
      <c r="Q2" s="382">
        <f t="shared" ref="Q2" si="14">P2+Q3</f>
        <v>11</v>
      </c>
      <c r="R2" s="382">
        <f t="shared" ref="R2" si="15">Q2+R3</f>
        <v>12</v>
      </c>
      <c r="S2" s="382">
        <f t="shared" ref="S2" si="16">R2+S3</f>
        <v>13</v>
      </c>
      <c r="T2" s="382">
        <f t="shared" ref="T2" si="17">S2+T3</f>
        <v>14</v>
      </c>
      <c r="U2" s="382">
        <f t="shared" ref="U2" si="18">T2+U3</f>
        <v>15</v>
      </c>
      <c r="V2" s="382">
        <f t="shared" ref="V2" si="19">U2+V3</f>
        <v>16</v>
      </c>
      <c r="W2" s="382">
        <f t="shared" ref="W2" si="20">V2+W3</f>
        <v>17</v>
      </c>
      <c r="X2" s="382">
        <f t="shared" ref="X2" si="21">W2+X3</f>
        <v>18</v>
      </c>
      <c r="Y2" s="382">
        <f t="shared" ref="Y2" si="22">X2+Y3</f>
        <v>19</v>
      </c>
      <c r="Z2" s="382">
        <f t="shared" ref="Z2" si="23">Y2+Z3</f>
        <v>20</v>
      </c>
      <c r="AA2" s="382">
        <f t="shared" ref="AA2" si="24">Z2+AA3</f>
        <v>21</v>
      </c>
      <c r="AB2" s="382">
        <f t="shared" ref="AB2" si="25">AA2+AB3</f>
        <v>22</v>
      </c>
      <c r="AC2" s="382">
        <f t="shared" ref="AC2" si="26">AB2+AC3</f>
        <v>23</v>
      </c>
      <c r="AD2" s="382">
        <f t="shared" ref="AD2" si="27">AC2+AD3</f>
        <v>24</v>
      </c>
      <c r="AE2" s="382">
        <f t="shared" ref="AE2" si="28">AD2+AE3</f>
        <v>25</v>
      </c>
      <c r="AF2" s="382">
        <f t="shared" ref="AF2" si="29">AE2+AF3</f>
        <v>26</v>
      </c>
      <c r="AG2" s="382">
        <f t="shared" ref="AG2" si="30">AF2+AG3</f>
        <v>27</v>
      </c>
      <c r="AH2" s="382">
        <f t="shared" ref="AH2" si="31">AG2+AH3</f>
        <v>28</v>
      </c>
      <c r="AI2" s="382">
        <f t="shared" ref="AI2" si="32">AH2+AI3</f>
        <v>29</v>
      </c>
      <c r="AJ2" s="382">
        <f t="shared" ref="AJ2" si="33">AI2+AJ3</f>
        <v>30</v>
      </c>
      <c r="AK2" s="382">
        <f t="shared" ref="AK2" si="34">AJ2+AK3</f>
        <v>31</v>
      </c>
      <c r="AL2" s="382">
        <f t="shared" ref="AL2" si="35">AK2+AL3</f>
        <v>32</v>
      </c>
      <c r="AM2" s="382">
        <f t="shared" ref="AM2" si="36">AL2+AM3</f>
        <v>33</v>
      </c>
      <c r="AN2" s="382">
        <f t="shared" ref="AN2" si="37">AM2+AN3</f>
        <v>34</v>
      </c>
      <c r="AO2" s="382">
        <f t="shared" ref="AO2" si="38">AN2+AO3</f>
        <v>35</v>
      </c>
      <c r="AP2" s="382">
        <f t="shared" ref="AP2" si="39">AO2+AP3</f>
        <v>36</v>
      </c>
      <c r="AQ2" s="382">
        <f t="shared" ref="AQ2" si="40">AP2+AQ3</f>
        <v>37</v>
      </c>
      <c r="AR2" s="382">
        <f t="shared" ref="AR2" si="41">AQ2+AR3</f>
        <v>38</v>
      </c>
      <c r="AS2" s="382">
        <f t="shared" ref="AS2" si="42">AR2+AS3</f>
        <v>39</v>
      </c>
      <c r="AT2" s="382">
        <f t="shared" ref="AT2" si="43">AS2+AT3</f>
        <v>40</v>
      </c>
      <c r="AU2" s="382">
        <f t="shared" ref="AU2" si="44">AT2+AU3</f>
        <v>41</v>
      </c>
      <c r="AV2" s="382">
        <f t="shared" ref="AV2" si="45">AU2+AV3</f>
        <v>42</v>
      </c>
      <c r="AW2" s="382">
        <f t="shared" ref="AW2" si="46">AV2+AW3</f>
        <v>43</v>
      </c>
      <c r="AX2" s="382">
        <f t="shared" ref="AX2" si="47">AW2+AX3</f>
        <v>44</v>
      </c>
      <c r="AY2" s="382">
        <f t="shared" ref="AY2" si="48">AX2+AY3</f>
        <v>45</v>
      </c>
      <c r="AZ2" s="382">
        <f t="shared" ref="AZ2" si="49">AY2+AZ3</f>
        <v>46</v>
      </c>
      <c r="BA2" s="382">
        <f t="shared" ref="BA2" si="50">AZ2+BA3</f>
        <v>47</v>
      </c>
      <c r="BB2" s="382">
        <f t="shared" ref="BB2" si="51">BA2+BB3</f>
        <v>48</v>
      </c>
      <c r="BC2" s="382">
        <f t="shared" ref="BC2" si="52">BB2+BC3</f>
        <v>49</v>
      </c>
      <c r="BD2" s="382">
        <f t="shared" ref="BD2" si="53">BC2+BD3</f>
        <v>50</v>
      </c>
      <c r="BE2" s="382">
        <f t="shared" ref="BE2" si="54">BD2+BE3</f>
        <v>51</v>
      </c>
      <c r="BF2" s="382">
        <f t="shared" ref="BF2" si="55">BE2+BF3</f>
        <v>52</v>
      </c>
      <c r="BG2" s="382">
        <f t="shared" ref="BG2" si="56">BF2+BG3</f>
        <v>53</v>
      </c>
      <c r="BH2" s="382">
        <f t="shared" ref="BH2" si="57">BG2+BH3</f>
        <v>54</v>
      </c>
      <c r="BI2" s="382">
        <f t="shared" ref="BI2" si="58">BH2+BI3</f>
        <v>55</v>
      </c>
      <c r="BJ2" s="382">
        <f t="shared" ref="BJ2" si="59">BI2+BJ3</f>
        <v>56</v>
      </c>
      <c r="BK2" s="382">
        <f t="shared" ref="BK2" si="60">BJ2+BK3</f>
        <v>57</v>
      </c>
      <c r="BL2" s="382">
        <f t="shared" ref="BL2" si="61">BK2+BL3</f>
        <v>58</v>
      </c>
      <c r="BM2" s="382">
        <f t="shared" ref="BM2" si="62">BL2+BM3</f>
        <v>59</v>
      </c>
      <c r="BN2" s="382">
        <f t="shared" ref="BN2" si="63">BM2+BN3</f>
        <v>60</v>
      </c>
      <c r="BO2" s="382">
        <f t="shared" ref="BO2" si="64">BN2+BO3</f>
        <v>61</v>
      </c>
      <c r="BP2" s="382">
        <f t="shared" ref="BP2" si="65">BO2+BP3</f>
        <v>62</v>
      </c>
      <c r="BQ2" s="382">
        <f t="shared" ref="BQ2" si="66">BP2+BQ3</f>
        <v>63</v>
      </c>
      <c r="BR2" s="382">
        <f t="shared" ref="BR2" si="67">BQ2+BR3</f>
        <v>64</v>
      </c>
      <c r="BS2" s="382">
        <f t="shared" ref="BS2" si="68">BR2+BS3</f>
        <v>65</v>
      </c>
      <c r="BT2" s="382">
        <f t="shared" ref="BT2" si="69">BS2+BT3</f>
        <v>66</v>
      </c>
      <c r="BU2" s="382">
        <f t="shared" ref="BU2" si="70">BT2+BU3</f>
        <v>67</v>
      </c>
      <c r="BV2" s="382">
        <f t="shared" ref="BV2" si="71">BU2+BV3</f>
        <v>68</v>
      </c>
      <c r="BW2" s="382">
        <f t="shared" ref="BW2" si="72">BV2+BW3</f>
        <v>69</v>
      </c>
      <c r="BX2" s="382">
        <f t="shared" ref="BX2" si="73">BW2+BX3</f>
        <v>70</v>
      </c>
      <c r="BY2" s="382">
        <f t="shared" ref="BY2" si="74">BX2+BY3</f>
        <v>71</v>
      </c>
      <c r="BZ2" s="382">
        <f t="shared" ref="BZ2" si="75">BY2+BZ3</f>
        <v>72</v>
      </c>
      <c r="CA2" s="382">
        <f t="shared" ref="CA2" si="76">BZ2+CA3</f>
        <v>73</v>
      </c>
      <c r="CB2" s="382">
        <f t="shared" ref="CB2" si="77">CA2+CB3</f>
        <v>74</v>
      </c>
      <c r="CC2" s="382">
        <f t="shared" ref="CC2" si="78">CB2+CC3</f>
        <v>75</v>
      </c>
      <c r="CD2" s="382">
        <f t="shared" ref="CD2" si="79">CC2+CD3</f>
        <v>76</v>
      </c>
      <c r="CE2" s="382">
        <f t="shared" ref="CE2" si="80">CD2+CE3</f>
        <v>77</v>
      </c>
      <c r="CF2" s="382">
        <f t="shared" ref="CF2" si="81">CE2+CF3</f>
        <v>78</v>
      </c>
      <c r="CG2" s="382">
        <f t="shared" ref="CG2" si="82">CF2+CG3</f>
        <v>79</v>
      </c>
      <c r="CH2" s="382">
        <f t="shared" ref="CH2" si="83">CG2+CH3</f>
        <v>80</v>
      </c>
      <c r="CI2" s="382">
        <f t="shared" ref="CI2" si="84">CH2+CI3</f>
        <v>81</v>
      </c>
      <c r="CJ2" s="382">
        <f t="shared" ref="CJ2" si="85">CI2+CJ3</f>
        <v>82</v>
      </c>
      <c r="CK2" s="382">
        <f t="shared" ref="CK2" si="86">CJ2+CK3</f>
        <v>83</v>
      </c>
      <c r="CL2" s="382">
        <f t="shared" ref="CL2" si="87">CK2+CL3</f>
        <v>84</v>
      </c>
      <c r="CM2" s="382">
        <f t="shared" ref="CM2" si="88">CL2+CM3</f>
        <v>85</v>
      </c>
      <c r="CN2" s="382">
        <f t="shared" ref="CN2" si="89">CM2+CN3</f>
        <v>86</v>
      </c>
      <c r="CO2" s="382">
        <f t="shared" ref="CO2" si="90">CN2+CO3</f>
        <v>87</v>
      </c>
      <c r="CP2" s="382">
        <f t="shared" ref="CP2" si="91">CO2+CP3</f>
        <v>88</v>
      </c>
      <c r="CQ2" s="382">
        <f t="shared" ref="CQ2" si="92">CP2+CQ3</f>
        <v>89</v>
      </c>
      <c r="CR2" s="382">
        <f t="shared" ref="CR2" si="93">CQ2+CR3</f>
        <v>90</v>
      </c>
      <c r="CS2" s="382">
        <f t="shared" ref="CS2" si="94">CR2+CS3</f>
        <v>91</v>
      </c>
      <c r="CT2" s="382">
        <f t="shared" ref="CT2" si="95">CS2+CT3</f>
        <v>92</v>
      </c>
      <c r="CU2" s="382">
        <f t="shared" ref="CU2" si="96">CT2+CU3</f>
        <v>93</v>
      </c>
      <c r="CV2" s="382">
        <f t="shared" ref="CV2" si="97">CU2+CV3</f>
        <v>94</v>
      </c>
      <c r="CW2" s="382">
        <f t="shared" ref="CW2" si="98">CV2+CW3</f>
        <v>95</v>
      </c>
      <c r="CX2" s="382">
        <f t="shared" ref="CX2" si="99">CW2+CX3</f>
        <v>96</v>
      </c>
      <c r="CY2" s="382">
        <f t="shared" ref="CY2" si="100">CX2+CY3</f>
        <v>97</v>
      </c>
      <c r="CZ2" s="382">
        <f t="shared" ref="CZ2" si="101">CY2+CZ3</f>
        <v>98</v>
      </c>
      <c r="DA2" s="382">
        <f t="shared" ref="DA2" si="102">CZ2+DA3</f>
        <v>99</v>
      </c>
      <c r="DB2" s="382">
        <f t="shared" ref="DB2" si="103">DA2+DB3</f>
        <v>100</v>
      </c>
      <c r="DC2" s="382">
        <f t="shared" ref="DC2" si="104">DB2+DC3</f>
        <v>101</v>
      </c>
      <c r="DD2" s="382">
        <f t="shared" ref="DD2" si="105">DC2+DD3</f>
        <v>102</v>
      </c>
      <c r="DE2" s="382">
        <f t="shared" ref="DE2" si="106">DD2+DE3</f>
        <v>103</v>
      </c>
      <c r="DF2" s="382">
        <f t="shared" ref="DF2" si="107">DE2+DF3</f>
        <v>104</v>
      </c>
      <c r="DG2" s="382">
        <f t="shared" ref="DG2" si="108">DF2+DG3</f>
        <v>105</v>
      </c>
      <c r="DH2" s="382">
        <f t="shared" ref="DH2" si="109">DG2+DH3</f>
        <v>106</v>
      </c>
      <c r="DI2" s="382">
        <f t="shared" ref="DI2" si="110">DH2+DI3</f>
        <v>107</v>
      </c>
      <c r="DJ2" s="382">
        <f t="shared" ref="DJ2" si="111">DI2+DJ3</f>
        <v>108</v>
      </c>
      <c r="DK2" s="382">
        <f t="shared" ref="DK2" si="112">DJ2+DK3</f>
        <v>109</v>
      </c>
      <c r="DL2" s="382">
        <f t="shared" ref="DL2" si="113">DK2+DL3</f>
        <v>110</v>
      </c>
      <c r="DM2" s="383"/>
      <c r="DN2" s="383"/>
      <c r="DO2" s="383"/>
      <c r="DP2" s="383"/>
      <c r="DQ2" s="383"/>
      <c r="DR2" s="383"/>
      <c r="DS2" s="383"/>
      <c r="DT2" s="383"/>
      <c r="DU2" s="383"/>
      <c r="DV2" s="383"/>
      <c r="DW2" s="383"/>
      <c r="DX2" s="383"/>
    </row>
    <row r="3" spans="1:130" s="32" customFormat="1" ht="19.5" thickTop="1" x14ac:dyDescent="0.25">
      <c r="B3" s="624" t="s">
        <v>0</v>
      </c>
      <c r="C3" s="524"/>
      <c r="D3" s="648"/>
      <c r="E3" s="649"/>
      <c r="F3" s="649">
        <f t="shared" ref="F3:AP3" si="114">IF(F9&lt;&gt;"budowa",1,0)</f>
        <v>0</v>
      </c>
      <c r="G3" s="649">
        <f t="shared" si="114"/>
        <v>1</v>
      </c>
      <c r="H3" s="649">
        <f t="shared" si="114"/>
        <v>1</v>
      </c>
      <c r="I3" s="649">
        <f t="shared" si="114"/>
        <v>1</v>
      </c>
      <c r="J3" s="649">
        <f t="shared" si="114"/>
        <v>1</v>
      </c>
      <c r="K3" s="649">
        <f t="shared" si="114"/>
        <v>1</v>
      </c>
      <c r="L3" s="649">
        <f t="shared" si="114"/>
        <v>1</v>
      </c>
      <c r="M3" s="649">
        <f t="shared" si="114"/>
        <v>1</v>
      </c>
      <c r="N3" s="649">
        <f t="shared" si="114"/>
        <v>1</v>
      </c>
      <c r="O3" s="649">
        <f t="shared" si="114"/>
        <v>1</v>
      </c>
      <c r="P3" s="649">
        <f t="shared" si="114"/>
        <v>1</v>
      </c>
      <c r="Q3" s="649">
        <f t="shared" si="114"/>
        <v>1</v>
      </c>
      <c r="R3" s="649">
        <f t="shared" si="114"/>
        <v>1</v>
      </c>
      <c r="S3" s="649">
        <f t="shared" si="114"/>
        <v>1</v>
      </c>
      <c r="T3" s="649">
        <f t="shared" si="114"/>
        <v>1</v>
      </c>
      <c r="U3" s="649">
        <f t="shared" si="114"/>
        <v>1</v>
      </c>
      <c r="V3" s="649">
        <f t="shared" si="114"/>
        <v>1</v>
      </c>
      <c r="W3" s="649">
        <f t="shared" si="114"/>
        <v>1</v>
      </c>
      <c r="X3" s="649">
        <f t="shared" si="114"/>
        <v>1</v>
      </c>
      <c r="Y3" s="649">
        <f t="shared" si="114"/>
        <v>1</v>
      </c>
      <c r="Z3" s="649">
        <f t="shared" si="114"/>
        <v>1</v>
      </c>
      <c r="AA3" s="649">
        <f t="shared" si="114"/>
        <v>1</v>
      </c>
      <c r="AB3" s="649">
        <f t="shared" si="114"/>
        <v>1</v>
      </c>
      <c r="AC3" s="649">
        <f t="shared" si="114"/>
        <v>1</v>
      </c>
      <c r="AD3" s="649">
        <f t="shared" si="114"/>
        <v>1</v>
      </c>
      <c r="AE3" s="649">
        <f t="shared" si="114"/>
        <v>1</v>
      </c>
      <c r="AF3" s="649">
        <f t="shared" si="114"/>
        <v>1</v>
      </c>
      <c r="AG3" s="649">
        <f t="shared" si="114"/>
        <v>1</v>
      </c>
      <c r="AH3" s="649">
        <f t="shared" si="114"/>
        <v>1</v>
      </c>
      <c r="AI3" s="649">
        <f t="shared" si="114"/>
        <v>1</v>
      </c>
      <c r="AJ3" s="649">
        <f t="shared" si="114"/>
        <v>1</v>
      </c>
      <c r="AK3" s="649">
        <f t="shared" si="114"/>
        <v>1</v>
      </c>
      <c r="AL3" s="649">
        <f t="shared" si="114"/>
        <v>1</v>
      </c>
      <c r="AM3" s="649">
        <f t="shared" si="114"/>
        <v>1</v>
      </c>
      <c r="AN3" s="649">
        <f t="shared" si="114"/>
        <v>1</v>
      </c>
      <c r="AO3" s="649">
        <f t="shared" si="114"/>
        <v>1</v>
      </c>
      <c r="AP3" s="650">
        <f t="shared" si="114"/>
        <v>1</v>
      </c>
      <c r="AQ3" s="382">
        <f t="shared" ref="AQ3:CY3" si="115">IF(AQ8&lt;&gt;"budowa",1,0)</f>
        <v>1</v>
      </c>
      <c r="AR3" s="382">
        <f t="shared" si="115"/>
        <v>1</v>
      </c>
      <c r="AS3" s="382">
        <f t="shared" si="115"/>
        <v>1</v>
      </c>
      <c r="AT3" s="382">
        <f t="shared" si="115"/>
        <v>1</v>
      </c>
      <c r="AU3" s="382">
        <f t="shared" si="115"/>
        <v>1</v>
      </c>
      <c r="AV3" s="382">
        <f t="shared" si="115"/>
        <v>1</v>
      </c>
      <c r="AW3" s="382">
        <f t="shared" si="115"/>
        <v>1</v>
      </c>
      <c r="AX3" s="382">
        <f t="shared" si="115"/>
        <v>1</v>
      </c>
      <c r="AY3" s="382">
        <f t="shared" si="115"/>
        <v>1</v>
      </c>
      <c r="AZ3" s="382">
        <f t="shared" si="115"/>
        <v>1</v>
      </c>
      <c r="BA3" s="382">
        <f t="shared" si="115"/>
        <v>1</v>
      </c>
      <c r="BB3" s="382">
        <f t="shared" si="115"/>
        <v>1</v>
      </c>
      <c r="BC3" s="382">
        <f t="shared" si="115"/>
        <v>1</v>
      </c>
      <c r="BD3" s="382">
        <f t="shared" si="115"/>
        <v>1</v>
      </c>
      <c r="BE3" s="382">
        <f t="shared" si="115"/>
        <v>1</v>
      </c>
      <c r="BF3" s="382">
        <f t="shared" si="115"/>
        <v>1</v>
      </c>
      <c r="BG3" s="382">
        <f t="shared" si="115"/>
        <v>1</v>
      </c>
      <c r="BH3" s="382">
        <f t="shared" si="115"/>
        <v>1</v>
      </c>
      <c r="BI3" s="382">
        <f t="shared" si="115"/>
        <v>1</v>
      </c>
      <c r="BJ3" s="382">
        <f t="shared" si="115"/>
        <v>1</v>
      </c>
      <c r="BK3" s="382">
        <f t="shared" si="115"/>
        <v>1</v>
      </c>
      <c r="BL3" s="382">
        <f t="shared" si="115"/>
        <v>1</v>
      </c>
      <c r="BM3" s="382">
        <f t="shared" si="115"/>
        <v>1</v>
      </c>
      <c r="BN3" s="382">
        <f t="shared" si="115"/>
        <v>1</v>
      </c>
      <c r="BO3" s="382">
        <f t="shared" si="115"/>
        <v>1</v>
      </c>
      <c r="BP3" s="382">
        <f t="shared" si="115"/>
        <v>1</v>
      </c>
      <c r="BQ3" s="382">
        <f t="shared" si="115"/>
        <v>1</v>
      </c>
      <c r="BR3" s="382">
        <f t="shared" si="115"/>
        <v>1</v>
      </c>
      <c r="BS3" s="382">
        <f t="shared" si="115"/>
        <v>1</v>
      </c>
      <c r="BT3" s="382">
        <f t="shared" si="115"/>
        <v>1</v>
      </c>
      <c r="BU3" s="382">
        <f t="shared" si="115"/>
        <v>1</v>
      </c>
      <c r="BV3" s="382">
        <f t="shared" si="115"/>
        <v>1</v>
      </c>
      <c r="BW3" s="382">
        <f t="shared" si="115"/>
        <v>1</v>
      </c>
      <c r="BX3" s="382">
        <f t="shared" si="115"/>
        <v>1</v>
      </c>
      <c r="BY3" s="382">
        <f t="shared" si="115"/>
        <v>1</v>
      </c>
      <c r="BZ3" s="382">
        <f t="shared" si="115"/>
        <v>1</v>
      </c>
      <c r="CA3" s="382">
        <f t="shared" si="115"/>
        <v>1</v>
      </c>
      <c r="CB3" s="382">
        <f t="shared" si="115"/>
        <v>1</v>
      </c>
      <c r="CC3" s="382">
        <f t="shared" si="115"/>
        <v>1</v>
      </c>
      <c r="CD3" s="382">
        <f t="shared" si="115"/>
        <v>1</v>
      </c>
      <c r="CE3" s="382">
        <f t="shared" si="115"/>
        <v>1</v>
      </c>
      <c r="CF3" s="382">
        <f t="shared" si="115"/>
        <v>1</v>
      </c>
      <c r="CG3" s="382">
        <f t="shared" si="115"/>
        <v>1</v>
      </c>
      <c r="CH3" s="382">
        <f t="shared" si="115"/>
        <v>1</v>
      </c>
      <c r="CI3" s="382">
        <f t="shared" si="115"/>
        <v>1</v>
      </c>
      <c r="CJ3" s="382">
        <f t="shared" si="115"/>
        <v>1</v>
      </c>
      <c r="CK3" s="382">
        <f t="shared" si="115"/>
        <v>1</v>
      </c>
      <c r="CL3" s="382">
        <f t="shared" si="115"/>
        <v>1</v>
      </c>
      <c r="CM3" s="382">
        <f t="shared" si="115"/>
        <v>1</v>
      </c>
      <c r="CN3" s="382">
        <f t="shared" si="115"/>
        <v>1</v>
      </c>
      <c r="CO3" s="382">
        <f t="shared" si="115"/>
        <v>1</v>
      </c>
      <c r="CP3" s="382">
        <f t="shared" si="115"/>
        <v>1</v>
      </c>
      <c r="CQ3" s="382">
        <f t="shared" si="115"/>
        <v>1</v>
      </c>
      <c r="CR3" s="382">
        <f t="shared" si="115"/>
        <v>1</v>
      </c>
      <c r="CS3" s="382">
        <f t="shared" si="115"/>
        <v>1</v>
      </c>
      <c r="CT3" s="382">
        <f t="shared" si="115"/>
        <v>1</v>
      </c>
      <c r="CU3" s="382">
        <f t="shared" si="115"/>
        <v>1</v>
      </c>
      <c r="CV3" s="382">
        <f t="shared" si="115"/>
        <v>1</v>
      </c>
      <c r="CW3" s="382">
        <f t="shared" si="115"/>
        <v>1</v>
      </c>
      <c r="CX3" s="382">
        <f t="shared" si="115"/>
        <v>1</v>
      </c>
      <c r="CY3" s="382">
        <f t="shared" si="115"/>
        <v>1</v>
      </c>
      <c r="CZ3" s="382">
        <f t="shared" ref="CZ3:DL3" si="116">IF(CZ8&lt;&gt;"budowa",1,0)</f>
        <v>1</v>
      </c>
      <c r="DA3" s="382">
        <f t="shared" si="116"/>
        <v>1</v>
      </c>
      <c r="DB3" s="382">
        <f t="shared" si="116"/>
        <v>1</v>
      </c>
      <c r="DC3" s="382">
        <f t="shared" si="116"/>
        <v>1</v>
      </c>
      <c r="DD3" s="382">
        <f t="shared" si="116"/>
        <v>1</v>
      </c>
      <c r="DE3" s="382">
        <f t="shared" si="116"/>
        <v>1</v>
      </c>
      <c r="DF3" s="382">
        <f t="shared" si="116"/>
        <v>1</v>
      </c>
      <c r="DG3" s="382">
        <f t="shared" si="116"/>
        <v>1</v>
      </c>
      <c r="DH3" s="382">
        <f t="shared" si="116"/>
        <v>1</v>
      </c>
      <c r="DI3" s="382">
        <f t="shared" si="116"/>
        <v>1</v>
      </c>
      <c r="DJ3" s="382">
        <f t="shared" si="116"/>
        <v>1</v>
      </c>
      <c r="DK3" s="382">
        <f t="shared" si="116"/>
        <v>1</v>
      </c>
      <c r="DL3" s="382">
        <f t="shared" si="116"/>
        <v>1</v>
      </c>
      <c r="DM3" s="383"/>
      <c r="DN3" s="383"/>
      <c r="DO3" s="383"/>
      <c r="DP3" s="383"/>
      <c r="DQ3" s="383"/>
      <c r="DR3" s="383"/>
      <c r="DS3" s="383"/>
      <c r="DT3" s="383"/>
      <c r="DU3" s="383"/>
      <c r="DV3" s="383"/>
      <c r="DW3" s="383"/>
      <c r="DX3" s="383"/>
    </row>
    <row r="4" spans="1:130" s="32" customFormat="1" ht="15.75" x14ac:dyDescent="0.25">
      <c r="B4" s="626" t="s">
        <v>289</v>
      </c>
      <c r="C4" s="283"/>
      <c r="D4" s="556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622"/>
      <c r="AQ4" s="314"/>
      <c r="AR4" s="314"/>
      <c r="AS4" s="314"/>
      <c r="AT4" s="314"/>
      <c r="AU4" s="314"/>
      <c r="AV4" s="314"/>
      <c r="AW4" s="314"/>
      <c r="AX4" s="314"/>
      <c r="AY4" s="314"/>
      <c r="AZ4" s="314"/>
      <c r="BA4" s="314"/>
      <c r="BB4" s="314"/>
      <c r="BC4" s="314"/>
      <c r="BD4" s="314"/>
      <c r="BE4" s="314"/>
      <c r="BF4" s="314"/>
      <c r="BG4" s="314"/>
      <c r="BH4" s="314"/>
      <c r="BI4" s="314"/>
      <c r="BJ4" s="314"/>
      <c r="BK4" s="314"/>
      <c r="BL4" s="314"/>
      <c r="BM4" s="314"/>
      <c r="BN4" s="314"/>
      <c r="BO4" s="314"/>
      <c r="BP4" s="314"/>
      <c r="BQ4" s="314"/>
      <c r="BR4" s="314"/>
      <c r="BS4" s="314"/>
      <c r="BT4" s="314"/>
      <c r="BU4" s="314"/>
      <c r="BV4" s="314"/>
      <c r="BW4" s="314"/>
      <c r="BX4" s="314"/>
      <c r="BY4" s="314"/>
      <c r="BZ4" s="314"/>
      <c r="CA4" s="314"/>
      <c r="CB4" s="314"/>
      <c r="CC4" s="314"/>
      <c r="CD4" s="314"/>
      <c r="CE4" s="314"/>
      <c r="CF4" s="314"/>
      <c r="CG4" s="314"/>
      <c r="CH4" s="314"/>
      <c r="CI4" s="314"/>
      <c r="CJ4" s="314"/>
      <c r="CK4" s="314"/>
      <c r="CL4" s="314"/>
      <c r="CM4" s="314"/>
      <c r="CN4" s="314"/>
      <c r="CO4" s="314"/>
      <c r="CP4" s="314"/>
      <c r="CQ4" s="314"/>
      <c r="CR4" s="314"/>
      <c r="CS4" s="314"/>
      <c r="CT4" s="314"/>
      <c r="CU4" s="314"/>
      <c r="CV4" s="314"/>
      <c r="CW4" s="314"/>
      <c r="CX4" s="314"/>
      <c r="CY4" s="314"/>
      <c r="CZ4" s="314"/>
      <c r="DA4" s="314"/>
      <c r="DB4" s="314"/>
      <c r="DC4" s="314"/>
      <c r="DD4" s="314"/>
      <c r="DE4" s="314"/>
      <c r="DF4" s="314"/>
      <c r="DG4" s="314"/>
      <c r="DH4" s="314"/>
      <c r="DI4" s="314"/>
      <c r="DJ4" s="314"/>
      <c r="DK4" s="314"/>
      <c r="DL4" s="314"/>
      <c r="DM4" s="315"/>
      <c r="DN4" s="315"/>
      <c r="DO4" s="315"/>
      <c r="DP4" s="315"/>
      <c r="DQ4" s="315"/>
      <c r="DR4" s="315"/>
      <c r="DS4" s="315"/>
      <c r="DT4" s="315"/>
      <c r="DU4" s="315"/>
      <c r="DV4" s="315"/>
      <c r="DW4" s="315"/>
      <c r="DX4" s="315"/>
      <c r="DY4" s="315"/>
      <c r="DZ4" s="315"/>
    </row>
    <row r="5" spans="1:130" ht="35.25" customHeight="1" x14ac:dyDescent="0.25">
      <c r="B5" s="651" t="s">
        <v>295</v>
      </c>
      <c r="C5" s="652"/>
      <c r="D5" s="652"/>
      <c r="E5" s="652"/>
      <c r="F5" s="652"/>
      <c r="G5" s="652"/>
      <c r="H5" s="652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2"/>
      <c r="T5" s="652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2"/>
      <c r="AF5" s="652"/>
      <c r="AG5" s="653"/>
      <c r="AH5" s="653"/>
      <c r="AI5" s="653"/>
      <c r="AJ5" s="653"/>
      <c r="AK5" s="653"/>
      <c r="AL5" s="653"/>
      <c r="AM5" s="653"/>
      <c r="AN5" s="653"/>
      <c r="AO5" s="653"/>
      <c r="AP5" s="654"/>
    </row>
    <row r="6" spans="1:130" ht="38.25" customHeight="1" x14ac:dyDescent="0.25">
      <c r="B6" s="520"/>
      <c r="C6" s="65"/>
      <c r="D6" s="65"/>
      <c r="E6" s="65"/>
      <c r="F6" s="391" t="s">
        <v>317</v>
      </c>
      <c r="G6" s="348" t="s">
        <v>296</v>
      </c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994"/>
      <c r="T6" s="994"/>
      <c r="U6" s="994"/>
      <c r="V6" s="994"/>
      <c r="W6" s="994"/>
      <c r="X6" s="994"/>
      <c r="Y6" s="994"/>
      <c r="Z6" s="994"/>
      <c r="AA6" s="994"/>
      <c r="AB6" s="994"/>
      <c r="AC6" s="994"/>
      <c r="AD6" s="994"/>
      <c r="AE6" s="995"/>
      <c r="AF6" s="995"/>
      <c r="AG6" s="995"/>
      <c r="AH6" s="995"/>
      <c r="AI6" s="995"/>
      <c r="AJ6" s="995"/>
      <c r="AK6" s="995"/>
      <c r="AL6" s="995"/>
      <c r="AM6" s="995"/>
      <c r="AN6" s="995"/>
      <c r="AO6" s="995"/>
      <c r="AP6" s="996"/>
    </row>
    <row r="7" spans="1:130" x14ac:dyDescent="0.25">
      <c r="B7" s="520"/>
      <c r="C7" s="655"/>
      <c r="D7" s="655"/>
      <c r="E7" s="384" t="s">
        <v>309</v>
      </c>
      <c r="F7" s="298">
        <v>0</v>
      </c>
      <c r="G7" s="353">
        <v>1</v>
      </c>
      <c r="H7" s="353">
        <v>2</v>
      </c>
      <c r="I7" s="353">
        <v>3</v>
      </c>
      <c r="J7" s="353">
        <v>4</v>
      </c>
      <c r="K7" s="353">
        <v>5</v>
      </c>
      <c r="L7" s="353">
        <v>6</v>
      </c>
      <c r="M7" s="353">
        <v>7</v>
      </c>
      <c r="N7" s="353">
        <v>8</v>
      </c>
      <c r="O7" s="353">
        <v>9</v>
      </c>
      <c r="P7" s="353">
        <v>10</v>
      </c>
      <c r="Q7" s="353">
        <v>11</v>
      </c>
      <c r="R7" s="353">
        <v>12</v>
      </c>
      <c r="S7" s="353">
        <v>13</v>
      </c>
      <c r="T7" s="353">
        <v>14</v>
      </c>
      <c r="U7" s="353">
        <v>15</v>
      </c>
      <c r="V7" s="353">
        <v>16</v>
      </c>
      <c r="W7" s="353">
        <v>17</v>
      </c>
      <c r="X7" s="353">
        <v>18</v>
      </c>
      <c r="Y7" s="353">
        <v>19</v>
      </c>
      <c r="Z7" s="353">
        <v>20</v>
      </c>
      <c r="AA7" s="353">
        <v>21</v>
      </c>
      <c r="AB7" s="353">
        <v>22</v>
      </c>
      <c r="AC7" s="353">
        <v>23</v>
      </c>
      <c r="AD7" s="353">
        <v>24</v>
      </c>
      <c r="AE7" s="353">
        <v>25</v>
      </c>
      <c r="AF7" s="353">
        <v>26</v>
      </c>
      <c r="AG7" s="353">
        <v>27</v>
      </c>
      <c r="AH7" s="353">
        <v>28</v>
      </c>
      <c r="AI7" s="353">
        <v>29</v>
      </c>
      <c r="AJ7" s="353">
        <v>30</v>
      </c>
      <c r="AK7" s="353">
        <v>31</v>
      </c>
      <c r="AL7" s="353">
        <v>32</v>
      </c>
      <c r="AM7" s="353">
        <v>33</v>
      </c>
      <c r="AN7" s="353">
        <v>34</v>
      </c>
      <c r="AO7" s="353">
        <v>35</v>
      </c>
      <c r="AP7" s="656">
        <v>36</v>
      </c>
    </row>
    <row r="8" spans="1:130" x14ac:dyDescent="0.25">
      <c r="B8" s="520"/>
      <c r="C8" s="657"/>
      <c r="D8" s="65"/>
      <c r="E8" s="384" t="s">
        <v>310</v>
      </c>
      <c r="F8" s="658">
        <f>IF(ZAŁ7a!F7&lt;=ZAŁ6!$C8,ZAŁ9!F7,"ND")</f>
        <v>43646</v>
      </c>
      <c r="G8" s="658" t="str">
        <f>IF(ZAŁ7a!G7&lt;=ZAŁ6!$C8,ZAŁ9!G7,"ND")</f>
        <v>ND</v>
      </c>
      <c r="H8" s="658" t="str">
        <f>IF(ZAŁ7a!H7&lt;=ZAŁ6!$C8,ZAŁ9!H7,"ND")</f>
        <v>ND</v>
      </c>
      <c r="I8" s="658" t="str">
        <f>IF(ZAŁ7a!I7&lt;=ZAŁ6!$C8,ZAŁ9!I7,"ND")</f>
        <v>ND</v>
      </c>
      <c r="J8" s="658" t="str">
        <f>IF(ZAŁ7a!J7&lt;=ZAŁ6!$C8,ZAŁ9!J7,"ND")</f>
        <v>ND</v>
      </c>
      <c r="K8" s="658" t="str">
        <f>IF(ZAŁ7a!K7&lt;=ZAŁ6!$C8,ZAŁ9!K7,"ND")</f>
        <v>ND</v>
      </c>
      <c r="L8" s="658" t="str">
        <f>IF(ZAŁ7a!L7&lt;=ZAŁ6!$C8,ZAŁ9!L7,"ND")</f>
        <v>ND</v>
      </c>
      <c r="M8" s="658" t="str">
        <f>IF(ZAŁ7a!M7&lt;=ZAŁ6!$C8,ZAŁ9!M7,"ND")</f>
        <v>ND</v>
      </c>
      <c r="N8" s="658" t="str">
        <f>IF(ZAŁ7a!N7&lt;=ZAŁ6!$C8,ZAŁ9!N7,"ND")</f>
        <v>ND</v>
      </c>
      <c r="O8" s="658" t="str">
        <f>IF(ZAŁ7a!O7&lt;=ZAŁ6!$C8,ZAŁ9!O7,"ND")</f>
        <v>ND</v>
      </c>
      <c r="P8" s="658" t="str">
        <f>IF(ZAŁ7a!P7&lt;=ZAŁ6!$C8,ZAŁ9!P7,"ND")</f>
        <v>ND</v>
      </c>
      <c r="Q8" s="658" t="str">
        <f>IF(ZAŁ7a!Q7&lt;=ZAŁ6!$C8,ZAŁ9!Q7,"ND")</f>
        <v>ND</v>
      </c>
      <c r="R8" s="658" t="str">
        <f>IF(ZAŁ7a!R7&lt;=ZAŁ6!$C8,ZAŁ9!R7,"ND")</f>
        <v>ND</v>
      </c>
      <c r="S8" s="658" t="str">
        <f>IF(ZAŁ7a!S7&lt;=ZAŁ6!$C8,ZAŁ9!S7,"ND")</f>
        <v>ND</v>
      </c>
      <c r="T8" s="658" t="str">
        <f>IF(ZAŁ7a!T7&lt;=ZAŁ6!$C8,ZAŁ9!T7,"ND")</f>
        <v>ND</v>
      </c>
      <c r="U8" s="658" t="str">
        <f>IF(ZAŁ7a!U7&lt;=ZAŁ6!$C8,ZAŁ9!U7,"ND")</f>
        <v>ND</v>
      </c>
      <c r="V8" s="658" t="str">
        <f>IF(ZAŁ7a!V7&lt;=ZAŁ6!$C8,ZAŁ9!V7,"ND")</f>
        <v>ND</v>
      </c>
      <c r="W8" s="658" t="str">
        <f>IF(ZAŁ7a!W7&lt;=ZAŁ6!$C8,ZAŁ9!W7,"ND")</f>
        <v>ND</v>
      </c>
      <c r="X8" s="658" t="str">
        <f>IF(ZAŁ7a!X7&lt;=ZAŁ6!$C8,ZAŁ9!X7,"ND")</f>
        <v>ND</v>
      </c>
      <c r="Y8" s="658" t="str">
        <f>IF(ZAŁ7a!Y7&lt;=ZAŁ6!$C8,ZAŁ9!Y7,"ND")</f>
        <v>ND</v>
      </c>
      <c r="Z8" s="658" t="str">
        <f>IF(ZAŁ7a!Z7&lt;=ZAŁ6!$C8,ZAŁ9!Z7,"ND")</f>
        <v>ND</v>
      </c>
      <c r="AA8" s="658" t="str">
        <f>IF(ZAŁ7a!AA7&lt;=ZAŁ6!$C8,ZAŁ9!AA7,"ND")</f>
        <v>ND</v>
      </c>
      <c r="AB8" s="658" t="str">
        <f>IF(ZAŁ7a!AB7&lt;=ZAŁ6!$C8,ZAŁ9!AB7,"ND")</f>
        <v>ND</v>
      </c>
      <c r="AC8" s="658" t="str">
        <f>IF(ZAŁ7a!AC7&lt;=ZAŁ6!$C8,ZAŁ9!AC7,"ND")</f>
        <v>ND</v>
      </c>
      <c r="AD8" s="658" t="str">
        <f>IF(ZAŁ7a!AD7&lt;=ZAŁ6!$C8,ZAŁ9!AD7,"ND")</f>
        <v>ND</v>
      </c>
      <c r="AE8" s="658" t="str">
        <f>IF(ZAŁ7a!AE7&lt;=ZAŁ6!$C8,ZAŁ9!AE7,"ND")</f>
        <v>ND</v>
      </c>
      <c r="AF8" s="658" t="str">
        <f>IF(ZAŁ7a!AF7&lt;=ZAŁ6!$C8,ZAŁ9!AF7,"ND")</f>
        <v>ND</v>
      </c>
      <c r="AG8" s="658" t="str">
        <f>IF(ZAŁ7a!AG7&lt;=ZAŁ6!$C8,ZAŁ9!AG7,"ND")</f>
        <v>ND</v>
      </c>
      <c r="AH8" s="658" t="str">
        <f>IF(ZAŁ7a!AH7&lt;=ZAŁ6!$C8,ZAŁ9!AH7,"ND")</f>
        <v>ND</v>
      </c>
      <c r="AI8" s="658" t="str">
        <f>IF(ZAŁ7a!AI7&lt;=ZAŁ6!$C8,ZAŁ9!AI7,"ND")</f>
        <v>ND</v>
      </c>
      <c r="AJ8" s="658" t="str">
        <f>IF(ZAŁ7a!AJ7&lt;=ZAŁ6!$C8,ZAŁ9!AJ7,"ND")</f>
        <v>ND</v>
      </c>
      <c r="AK8" s="658" t="str">
        <f>IF(ZAŁ7a!AK7&lt;=ZAŁ6!$C8,ZAŁ9!AK7,"ND")</f>
        <v>ND</v>
      </c>
      <c r="AL8" s="658" t="str">
        <f>IF(ZAŁ7a!AL7&lt;=ZAŁ6!$C8,ZAŁ9!AL7,"ND")</f>
        <v>ND</v>
      </c>
      <c r="AM8" s="658" t="str">
        <f>IF(ZAŁ7a!AM7&lt;=ZAŁ6!$C8,ZAŁ9!AM7,"ND")</f>
        <v>ND</v>
      </c>
      <c r="AN8" s="658" t="str">
        <f>IF(ZAŁ7a!AN7&lt;=ZAŁ6!$C8,ZAŁ9!AN7,"ND")</f>
        <v>ND</v>
      </c>
      <c r="AO8" s="658" t="str">
        <f>IF(ZAŁ7a!AO7&lt;=ZAŁ6!$C8,ZAŁ9!AO7,"ND")</f>
        <v>ND</v>
      </c>
      <c r="AP8" s="659" t="str">
        <f>IF(ZAŁ7a!AP7&lt;=ZAŁ6!$C8,ZAŁ9!AP7,"ND")</f>
        <v>ND</v>
      </c>
    </row>
    <row r="9" spans="1:130" x14ac:dyDescent="0.25">
      <c r="B9" s="520"/>
      <c r="C9" s="657"/>
      <c r="D9" s="660" t="s">
        <v>242</v>
      </c>
      <c r="E9" s="65"/>
      <c r="F9" s="661" t="str">
        <f>IF(F7&lt;=ZAŁ6!$C8,"budowa","ND")</f>
        <v>budowa</v>
      </c>
      <c r="G9" s="661" t="str">
        <f>IF(G7&lt;=ZAŁ6!$C8,"budowa","ND")</f>
        <v>ND</v>
      </c>
      <c r="H9" s="661" t="str">
        <f>IF(H7&lt;=ZAŁ6!$C8,"budowa","ND")</f>
        <v>ND</v>
      </c>
      <c r="I9" s="661" t="str">
        <f>IF(I7&lt;=ZAŁ6!$C8,"budowa","ND")</f>
        <v>ND</v>
      </c>
      <c r="J9" s="661" t="str">
        <f>IF(J7&lt;=ZAŁ6!$C8,"budowa","ND")</f>
        <v>ND</v>
      </c>
      <c r="K9" s="661" t="str">
        <f>IF(K7&lt;=ZAŁ6!$C8,"budowa","ND")</f>
        <v>ND</v>
      </c>
      <c r="L9" s="661" t="str">
        <f>IF(L7&lt;=ZAŁ6!$C8,"budowa","ND")</f>
        <v>ND</v>
      </c>
      <c r="M9" s="661" t="str">
        <f>IF(M7&lt;=ZAŁ6!$C8,"budowa","ND")</f>
        <v>ND</v>
      </c>
      <c r="N9" s="661" t="str">
        <f>IF(N7&lt;=ZAŁ6!$C8,"budowa","ND")</f>
        <v>ND</v>
      </c>
      <c r="O9" s="661" t="str">
        <f>IF(O7&lt;=ZAŁ6!$C8,"budowa","ND")</f>
        <v>ND</v>
      </c>
      <c r="P9" s="661" t="str">
        <f>IF(P7&lt;=ZAŁ6!$C8,"budowa","ND")</f>
        <v>ND</v>
      </c>
      <c r="Q9" s="661" t="str">
        <f>IF(Q7&lt;=ZAŁ6!$C8,"budowa","ND")</f>
        <v>ND</v>
      </c>
      <c r="R9" s="661" t="str">
        <f>IF(R7&lt;=ZAŁ6!$C8,"budowa","ND")</f>
        <v>ND</v>
      </c>
      <c r="S9" s="661" t="str">
        <f>IF(S7&lt;=ZAŁ6!$C8,"budowa","ND")</f>
        <v>ND</v>
      </c>
      <c r="T9" s="661" t="str">
        <f>IF(T7&lt;=ZAŁ6!$C8,"budowa","ND")</f>
        <v>ND</v>
      </c>
      <c r="U9" s="661" t="str">
        <f>IF(U7&lt;=ZAŁ6!$C8,"budowa","ND")</f>
        <v>ND</v>
      </c>
      <c r="V9" s="661" t="str">
        <f>IF(V7&lt;=ZAŁ6!$C8,"budowa","ND")</f>
        <v>ND</v>
      </c>
      <c r="W9" s="661" t="str">
        <f>IF(W7&lt;=ZAŁ6!$C8,"budowa","ND")</f>
        <v>ND</v>
      </c>
      <c r="X9" s="661" t="str">
        <f>IF(X7&lt;=ZAŁ6!$C8,"budowa","ND")</f>
        <v>ND</v>
      </c>
      <c r="Y9" s="661" t="str">
        <f>IF(Y7&lt;=ZAŁ6!$C8,"budowa","ND")</f>
        <v>ND</v>
      </c>
      <c r="Z9" s="661" t="str">
        <f>IF(Z7&lt;=ZAŁ6!$C8,"budowa","ND")</f>
        <v>ND</v>
      </c>
      <c r="AA9" s="661" t="str">
        <f>IF(AA7&lt;=ZAŁ6!$C8,"budowa","ND")</f>
        <v>ND</v>
      </c>
      <c r="AB9" s="661" t="str">
        <f>IF(AB7&lt;=ZAŁ6!$C8,"budowa","ND")</f>
        <v>ND</v>
      </c>
      <c r="AC9" s="661" t="str">
        <f>IF(AC7&lt;=ZAŁ6!$C8,"budowa","ND")</f>
        <v>ND</v>
      </c>
      <c r="AD9" s="661" t="str">
        <f>IF(AD7&lt;=ZAŁ6!$C8,"budowa","ND")</f>
        <v>ND</v>
      </c>
      <c r="AE9" s="661" t="str">
        <f>IF(AE7&lt;=ZAŁ6!$C8,"budowa","ND")</f>
        <v>ND</v>
      </c>
      <c r="AF9" s="661" t="str">
        <f>IF(AF7&lt;=ZAŁ6!$C8,"budowa","ND")</f>
        <v>ND</v>
      </c>
      <c r="AG9" s="661" t="str">
        <f>IF(AG7&lt;=ZAŁ6!$C8,"budowa","ND")</f>
        <v>ND</v>
      </c>
      <c r="AH9" s="661" t="str">
        <f>IF(AH7&lt;=ZAŁ6!$C8,"budowa","ND")</f>
        <v>ND</v>
      </c>
      <c r="AI9" s="661" t="str">
        <f>IF(AI7&lt;=ZAŁ6!$C8,"budowa","ND")</f>
        <v>ND</v>
      </c>
      <c r="AJ9" s="661" t="str">
        <f>IF(AJ7&lt;=ZAŁ6!$C8,"budowa","ND")</f>
        <v>ND</v>
      </c>
      <c r="AK9" s="661" t="str">
        <f>IF(AK7&lt;=ZAŁ6!$C8,"budowa","ND")</f>
        <v>ND</v>
      </c>
      <c r="AL9" s="661" t="str">
        <f>IF(AL7&lt;=ZAŁ6!$C8,"budowa","ND")</f>
        <v>ND</v>
      </c>
      <c r="AM9" s="541" t="str">
        <f>IF(AM7&lt;=ZAŁ6!$C8,"budowa","ND")</f>
        <v>ND</v>
      </c>
      <c r="AN9" s="541" t="str">
        <f>IF(AN7&lt;=ZAŁ6!$C8,"budowa","ND")</f>
        <v>ND</v>
      </c>
      <c r="AO9" s="541" t="str">
        <f>IF(AO7&lt;=ZAŁ6!$C8,"budowa","ND")</f>
        <v>ND</v>
      </c>
      <c r="AP9" s="611" t="str">
        <f>IF(AP7&lt;=ZAŁ6!$C8,"budowa","ND")</f>
        <v>ND</v>
      </c>
    </row>
    <row r="10" spans="1:130" ht="18.75" thickBot="1" x14ac:dyDescent="0.3">
      <c r="A10" s="65"/>
      <c r="B10" s="662">
        <v>1</v>
      </c>
      <c r="C10" s="445" t="s">
        <v>490</v>
      </c>
      <c r="D10" s="663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664"/>
    </row>
    <row r="11" spans="1:130" ht="27" customHeight="1" thickBot="1" x14ac:dyDescent="0.3">
      <c r="A11" s="65"/>
      <c r="B11" s="665" t="s">
        <v>81</v>
      </c>
      <c r="C11" s="446" t="s">
        <v>491</v>
      </c>
      <c r="D11" s="447">
        <f>SUM(F11:AP11)</f>
        <v>0</v>
      </c>
      <c r="E11" s="448" t="str">
        <f>IF(D11&lt;&gt;ZAŁ7!D8,"BŁĄD"," ")</f>
        <v xml:space="preserve"> </v>
      </c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29"/>
      <c r="S11" s="829"/>
      <c r="T11" s="829"/>
      <c r="U11" s="829"/>
      <c r="V11" s="829"/>
      <c r="W11" s="829"/>
      <c r="X11" s="829"/>
      <c r="Y11" s="829"/>
      <c r="Z11" s="829"/>
      <c r="AA11" s="829"/>
      <c r="AB11" s="829"/>
      <c r="AC11" s="829"/>
      <c r="AD11" s="829"/>
      <c r="AE11" s="829"/>
      <c r="AF11" s="829"/>
      <c r="AG11" s="829"/>
      <c r="AH11" s="829"/>
      <c r="AI11" s="829"/>
      <c r="AJ11" s="829"/>
      <c r="AK11" s="829"/>
      <c r="AL11" s="829"/>
      <c r="AM11" s="829"/>
      <c r="AN11" s="829"/>
      <c r="AO11" s="829"/>
      <c r="AP11" s="830"/>
    </row>
    <row r="12" spans="1:130" ht="27" customHeight="1" thickBot="1" x14ac:dyDescent="0.3">
      <c r="A12" s="65"/>
      <c r="B12" s="665" t="s">
        <v>83</v>
      </c>
      <c r="C12" s="446" t="s">
        <v>387</v>
      </c>
      <c r="D12" s="447">
        <f t="shared" ref="D12:D16" si="117">SUM(F12:AP12)</f>
        <v>0</v>
      </c>
      <c r="E12" s="448" t="str">
        <f>IF(D12&lt;&gt;ZAŁ7!D9,"BŁĄD"," ")</f>
        <v xml:space="preserve"> </v>
      </c>
      <c r="F12" s="829"/>
      <c r="G12" s="829"/>
      <c r="H12" s="829"/>
      <c r="I12" s="829"/>
      <c r="J12" s="829"/>
      <c r="K12" s="829"/>
      <c r="L12" s="829"/>
      <c r="M12" s="829"/>
      <c r="N12" s="829"/>
      <c r="O12" s="829"/>
      <c r="P12" s="829"/>
      <c r="Q12" s="829"/>
      <c r="R12" s="829"/>
      <c r="S12" s="829"/>
      <c r="T12" s="829"/>
      <c r="U12" s="829"/>
      <c r="V12" s="829"/>
      <c r="W12" s="829"/>
      <c r="X12" s="829"/>
      <c r="Y12" s="829"/>
      <c r="Z12" s="829"/>
      <c r="AA12" s="829"/>
      <c r="AB12" s="829"/>
      <c r="AC12" s="829"/>
      <c r="AD12" s="829"/>
      <c r="AE12" s="829"/>
      <c r="AF12" s="829"/>
      <c r="AG12" s="829"/>
      <c r="AH12" s="829"/>
      <c r="AI12" s="829"/>
      <c r="AJ12" s="829"/>
      <c r="AK12" s="829"/>
      <c r="AL12" s="829"/>
      <c r="AM12" s="829"/>
      <c r="AN12" s="829"/>
      <c r="AO12" s="829"/>
      <c r="AP12" s="830"/>
    </row>
    <row r="13" spans="1:130" ht="27" customHeight="1" thickBot="1" x14ac:dyDescent="0.3">
      <c r="A13" s="65"/>
      <c r="B13" s="665" t="s">
        <v>84</v>
      </c>
      <c r="C13" s="446" t="s">
        <v>451</v>
      </c>
      <c r="D13" s="447">
        <f t="shared" si="117"/>
        <v>0</v>
      </c>
      <c r="E13" s="448" t="str">
        <f>IF(D13&lt;&gt;ZAŁ7!D10,"BŁĄD"," ")</f>
        <v xml:space="preserve"> </v>
      </c>
      <c r="F13" s="829"/>
      <c r="G13" s="829"/>
      <c r="H13" s="829"/>
      <c r="I13" s="829"/>
      <c r="J13" s="829"/>
      <c r="K13" s="829"/>
      <c r="L13" s="829"/>
      <c r="M13" s="829"/>
      <c r="N13" s="829"/>
      <c r="O13" s="829"/>
      <c r="P13" s="829"/>
      <c r="Q13" s="829"/>
      <c r="R13" s="829"/>
      <c r="S13" s="829"/>
      <c r="T13" s="829"/>
      <c r="U13" s="829"/>
      <c r="V13" s="829"/>
      <c r="W13" s="829"/>
      <c r="X13" s="829"/>
      <c r="Y13" s="829"/>
      <c r="Z13" s="829"/>
      <c r="AA13" s="829"/>
      <c r="AB13" s="829"/>
      <c r="AC13" s="829"/>
      <c r="AD13" s="829"/>
      <c r="AE13" s="829"/>
      <c r="AF13" s="829"/>
      <c r="AG13" s="829"/>
      <c r="AH13" s="829"/>
      <c r="AI13" s="829"/>
      <c r="AJ13" s="829"/>
      <c r="AK13" s="829"/>
      <c r="AL13" s="829"/>
      <c r="AM13" s="829"/>
      <c r="AN13" s="829"/>
      <c r="AO13" s="829"/>
      <c r="AP13" s="830"/>
    </row>
    <row r="14" spans="1:130" ht="27" customHeight="1" thickBot="1" x14ac:dyDescent="0.3">
      <c r="A14" s="65"/>
      <c r="B14" s="665" t="s">
        <v>243</v>
      </c>
      <c r="C14" s="446" t="s">
        <v>492</v>
      </c>
      <c r="D14" s="447">
        <f t="shared" si="117"/>
        <v>0</v>
      </c>
      <c r="E14" s="448" t="str">
        <f>IF(D14&lt;&gt;ZAŁ7!D11,"BŁĄD"," ")</f>
        <v xml:space="preserve"> </v>
      </c>
      <c r="F14" s="829"/>
      <c r="G14" s="829"/>
      <c r="H14" s="829"/>
      <c r="I14" s="829"/>
      <c r="J14" s="829"/>
      <c r="K14" s="829"/>
      <c r="L14" s="829"/>
      <c r="M14" s="829"/>
      <c r="N14" s="829"/>
      <c r="O14" s="829"/>
      <c r="P14" s="829"/>
      <c r="Q14" s="829"/>
      <c r="R14" s="829"/>
      <c r="S14" s="829"/>
      <c r="T14" s="829"/>
      <c r="U14" s="829"/>
      <c r="V14" s="829"/>
      <c r="W14" s="829"/>
      <c r="X14" s="829"/>
      <c r="Y14" s="829"/>
      <c r="Z14" s="829"/>
      <c r="AA14" s="829"/>
      <c r="AB14" s="829"/>
      <c r="AC14" s="829"/>
      <c r="AD14" s="829"/>
      <c r="AE14" s="829"/>
      <c r="AF14" s="829"/>
      <c r="AG14" s="829"/>
      <c r="AH14" s="829"/>
      <c r="AI14" s="829"/>
      <c r="AJ14" s="829"/>
      <c r="AK14" s="829"/>
      <c r="AL14" s="829"/>
      <c r="AM14" s="829"/>
      <c r="AN14" s="829"/>
      <c r="AO14" s="829"/>
      <c r="AP14" s="830"/>
    </row>
    <row r="15" spans="1:130" ht="27" customHeight="1" thickBot="1" x14ac:dyDescent="0.3">
      <c r="A15" s="65"/>
      <c r="B15" s="665" t="s">
        <v>261</v>
      </c>
      <c r="C15" s="446" t="s">
        <v>388</v>
      </c>
      <c r="D15" s="447">
        <f t="shared" si="117"/>
        <v>0</v>
      </c>
      <c r="E15" s="448" t="str">
        <f>IF(D15&lt;&gt;ZAŁ7!D12,"BŁĄD"," ")</f>
        <v xml:space="preserve"> </v>
      </c>
      <c r="F15" s="829"/>
      <c r="G15" s="829"/>
      <c r="H15" s="829"/>
      <c r="I15" s="829"/>
      <c r="J15" s="829"/>
      <c r="K15" s="829"/>
      <c r="L15" s="829"/>
      <c r="M15" s="829"/>
      <c r="N15" s="829"/>
      <c r="O15" s="829"/>
      <c r="P15" s="829"/>
      <c r="Q15" s="829"/>
      <c r="R15" s="829"/>
      <c r="S15" s="829"/>
      <c r="T15" s="829"/>
      <c r="U15" s="829"/>
      <c r="V15" s="829"/>
      <c r="W15" s="829"/>
      <c r="X15" s="829"/>
      <c r="Y15" s="829"/>
      <c r="Z15" s="829"/>
      <c r="AA15" s="829"/>
      <c r="AB15" s="829"/>
      <c r="AC15" s="829"/>
      <c r="AD15" s="829"/>
      <c r="AE15" s="829"/>
      <c r="AF15" s="829"/>
      <c r="AG15" s="829"/>
      <c r="AH15" s="829"/>
      <c r="AI15" s="829"/>
      <c r="AJ15" s="829"/>
      <c r="AK15" s="829"/>
      <c r="AL15" s="829"/>
      <c r="AM15" s="829"/>
      <c r="AN15" s="829"/>
      <c r="AO15" s="829"/>
      <c r="AP15" s="830"/>
    </row>
    <row r="16" spans="1:130" ht="27" customHeight="1" thickBot="1" x14ac:dyDescent="0.3">
      <c r="A16" s="65"/>
      <c r="B16" s="665" t="s">
        <v>262</v>
      </c>
      <c r="C16" s="446" t="s">
        <v>450</v>
      </c>
      <c r="D16" s="447">
        <f t="shared" si="117"/>
        <v>0</v>
      </c>
      <c r="E16" s="448" t="str">
        <f>IF(D16&lt;&gt;ZAŁ7!D13,"BŁĄD"," ")</f>
        <v xml:space="preserve"> </v>
      </c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829"/>
      <c r="S16" s="829"/>
      <c r="T16" s="829"/>
      <c r="U16" s="829"/>
      <c r="V16" s="829"/>
      <c r="W16" s="829"/>
      <c r="X16" s="829"/>
      <c r="Y16" s="829"/>
      <c r="Z16" s="829"/>
      <c r="AA16" s="829"/>
      <c r="AB16" s="829"/>
      <c r="AC16" s="829"/>
      <c r="AD16" s="829"/>
      <c r="AE16" s="829"/>
      <c r="AF16" s="829"/>
      <c r="AG16" s="829"/>
      <c r="AH16" s="829"/>
      <c r="AI16" s="829"/>
      <c r="AJ16" s="829"/>
      <c r="AK16" s="829"/>
      <c r="AL16" s="829"/>
      <c r="AM16" s="829"/>
      <c r="AN16" s="829"/>
      <c r="AO16" s="829"/>
      <c r="AP16" s="830"/>
    </row>
    <row r="17" spans="1:42" ht="27" customHeight="1" x14ac:dyDescent="0.25">
      <c r="A17" s="65"/>
      <c r="B17" s="665"/>
      <c r="C17" s="449" t="s">
        <v>389</v>
      </c>
      <c r="D17" s="450">
        <f>SUM(F17:AP17)</f>
        <v>0</v>
      </c>
      <c r="E17" s="448" t="str">
        <f>IF(D17&lt;&gt;SUM(ZAŁ7!D8:D13),"BŁĄD"," ")</f>
        <v xml:space="preserve"> </v>
      </c>
      <c r="F17" s="458">
        <f t="shared" ref="F17" si="118">SUM(F11:F16)</f>
        <v>0</v>
      </c>
      <c r="G17" s="458">
        <f t="shared" ref="G17:R17" si="119">SUM(G11:G16)</f>
        <v>0</v>
      </c>
      <c r="H17" s="458">
        <f t="shared" si="119"/>
        <v>0</v>
      </c>
      <c r="I17" s="458">
        <f t="shared" si="119"/>
        <v>0</v>
      </c>
      <c r="J17" s="458">
        <f t="shared" si="119"/>
        <v>0</v>
      </c>
      <c r="K17" s="458">
        <f t="shared" si="119"/>
        <v>0</v>
      </c>
      <c r="L17" s="458">
        <f t="shared" si="119"/>
        <v>0</v>
      </c>
      <c r="M17" s="458">
        <f t="shared" si="119"/>
        <v>0</v>
      </c>
      <c r="N17" s="458">
        <f t="shared" si="119"/>
        <v>0</v>
      </c>
      <c r="O17" s="458">
        <f t="shared" si="119"/>
        <v>0</v>
      </c>
      <c r="P17" s="458">
        <f t="shared" si="119"/>
        <v>0</v>
      </c>
      <c r="Q17" s="458">
        <f t="shared" si="119"/>
        <v>0</v>
      </c>
      <c r="R17" s="458">
        <f t="shared" si="119"/>
        <v>0</v>
      </c>
      <c r="S17" s="458">
        <f t="shared" ref="S17:AP17" si="120">SUM(S11:S16)</f>
        <v>0</v>
      </c>
      <c r="T17" s="458">
        <f t="shared" si="120"/>
        <v>0</v>
      </c>
      <c r="U17" s="458">
        <f t="shared" si="120"/>
        <v>0</v>
      </c>
      <c r="V17" s="458">
        <f t="shared" si="120"/>
        <v>0</v>
      </c>
      <c r="W17" s="458">
        <f t="shared" si="120"/>
        <v>0</v>
      </c>
      <c r="X17" s="458">
        <f t="shared" si="120"/>
        <v>0</v>
      </c>
      <c r="Y17" s="458">
        <f t="shared" si="120"/>
        <v>0</v>
      </c>
      <c r="Z17" s="458">
        <f t="shared" si="120"/>
        <v>0</v>
      </c>
      <c r="AA17" s="458">
        <f t="shared" si="120"/>
        <v>0</v>
      </c>
      <c r="AB17" s="458">
        <f t="shared" si="120"/>
        <v>0</v>
      </c>
      <c r="AC17" s="458">
        <f t="shared" si="120"/>
        <v>0</v>
      </c>
      <c r="AD17" s="458">
        <f t="shared" si="120"/>
        <v>0</v>
      </c>
      <c r="AE17" s="458">
        <f t="shared" si="120"/>
        <v>0</v>
      </c>
      <c r="AF17" s="458">
        <f t="shared" si="120"/>
        <v>0</v>
      </c>
      <c r="AG17" s="458">
        <f t="shared" si="120"/>
        <v>0</v>
      </c>
      <c r="AH17" s="458">
        <f t="shared" si="120"/>
        <v>0</v>
      </c>
      <c r="AI17" s="458">
        <f t="shared" si="120"/>
        <v>0</v>
      </c>
      <c r="AJ17" s="458">
        <f t="shared" si="120"/>
        <v>0</v>
      </c>
      <c r="AK17" s="458">
        <f t="shared" si="120"/>
        <v>0</v>
      </c>
      <c r="AL17" s="458">
        <f t="shared" si="120"/>
        <v>0</v>
      </c>
      <c r="AM17" s="458">
        <f t="shared" si="120"/>
        <v>0</v>
      </c>
      <c r="AN17" s="458">
        <f t="shared" si="120"/>
        <v>0</v>
      </c>
      <c r="AO17" s="458">
        <f t="shared" si="120"/>
        <v>0</v>
      </c>
      <c r="AP17" s="666">
        <f t="shared" si="120"/>
        <v>0</v>
      </c>
    </row>
    <row r="18" spans="1:42" ht="27" customHeight="1" x14ac:dyDescent="0.25">
      <c r="A18" s="65"/>
      <c r="B18" s="665"/>
      <c r="C18" s="449" t="s">
        <v>390</v>
      </c>
      <c r="D18" s="450">
        <f>SUM(F18:AP18)</f>
        <v>0</v>
      </c>
      <c r="E18" s="451"/>
      <c r="F18" s="458">
        <f>F11+F13+F14+F16</f>
        <v>0</v>
      </c>
      <c r="G18" s="458">
        <f t="shared" ref="G18:AP18" si="121">G11+G13+G14+G16</f>
        <v>0</v>
      </c>
      <c r="H18" s="458">
        <f t="shared" si="121"/>
        <v>0</v>
      </c>
      <c r="I18" s="458">
        <f t="shared" si="121"/>
        <v>0</v>
      </c>
      <c r="J18" s="458">
        <f t="shared" si="121"/>
        <v>0</v>
      </c>
      <c r="K18" s="458">
        <f t="shared" si="121"/>
        <v>0</v>
      </c>
      <c r="L18" s="458">
        <f t="shared" si="121"/>
        <v>0</v>
      </c>
      <c r="M18" s="458">
        <f t="shared" si="121"/>
        <v>0</v>
      </c>
      <c r="N18" s="458">
        <f t="shared" si="121"/>
        <v>0</v>
      </c>
      <c r="O18" s="458">
        <f t="shared" si="121"/>
        <v>0</v>
      </c>
      <c r="P18" s="458">
        <f t="shared" si="121"/>
        <v>0</v>
      </c>
      <c r="Q18" s="458">
        <f t="shared" si="121"/>
        <v>0</v>
      </c>
      <c r="R18" s="458">
        <f t="shared" si="121"/>
        <v>0</v>
      </c>
      <c r="S18" s="458">
        <f t="shared" si="121"/>
        <v>0</v>
      </c>
      <c r="T18" s="458">
        <f t="shared" si="121"/>
        <v>0</v>
      </c>
      <c r="U18" s="458">
        <f t="shared" si="121"/>
        <v>0</v>
      </c>
      <c r="V18" s="458">
        <f t="shared" si="121"/>
        <v>0</v>
      </c>
      <c r="W18" s="458">
        <f t="shared" si="121"/>
        <v>0</v>
      </c>
      <c r="X18" s="458">
        <f t="shared" si="121"/>
        <v>0</v>
      </c>
      <c r="Y18" s="458">
        <f t="shared" si="121"/>
        <v>0</v>
      </c>
      <c r="Z18" s="458">
        <f t="shared" si="121"/>
        <v>0</v>
      </c>
      <c r="AA18" s="458">
        <f t="shared" si="121"/>
        <v>0</v>
      </c>
      <c r="AB18" s="458">
        <f t="shared" si="121"/>
        <v>0</v>
      </c>
      <c r="AC18" s="458">
        <f t="shared" si="121"/>
        <v>0</v>
      </c>
      <c r="AD18" s="458">
        <f t="shared" si="121"/>
        <v>0</v>
      </c>
      <c r="AE18" s="458">
        <f t="shared" si="121"/>
        <v>0</v>
      </c>
      <c r="AF18" s="458">
        <f t="shared" si="121"/>
        <v>0</v>
      </c>
      <c r="AG18" s="458">
        <f t="shared" si="121"/>
        <v>0</v>
      </c>
      <c r="AH18" s="458">
        <f t="shared" si="121"/>
        <v>0</v>
      </c>
      <c r="AI18" s="458">
        <f t="shared" si="121"/>
        <v>0</v>
      </c>
      <c r="AJ18" s="458">
        <f t="shared" si="121"/>
        <v>0</v>
      </c>
      <c r="AK18" s="458">
        <f t="shared" si="121"/>
        <v>0</v>
      </c>
      <c r="AL18" s="458">
        <f t="shared" si="121"/>
        <v>0</v>
      </c>
      <c r="AM18" s="458">
        <f t="shared" si="121"/>
        <v>0</v>
      </c>
      <c r="AN18" s="458">
        <f t="shared" si="121"/>
        <v>0</v>
      </c>
      <c r="AO18" s="458">
        <f t="shared" si="121"/>
        <v>0</v>
      </c>
      <c r="AP18" s="666">
        <f t="shared" si="121"/>
        <v>0</v>
      </c>
    </row>
    <row r="19" spans="1:42" ht="27" customHeight="1" x14ac:dyDescent="0.25">
      <c r="A19" s="65"/>
      <c r="B19" s="662">
        <v>2</v>
      </c>
      <c r="C19" s="452" t="s">
        <v>493</v>
      </c>
      <c r="D19" s="447">
        <f>SUM(F19:AP19)</f>
        <v>0</v>
      </c>
      <c r="E19" s="245"/>
      <c r="F19" s="453">
        <f t="shared" ref="F19" si="122">F13</f>
        <v>0</v>
      </c>
      <c r="G19" s="453">
        <f t="shared" ref="G19:R19" si="123">G13</f>
        <v>0</v>
      </c>
      <c r="H19" s="453">
        <f t="shared" si="123"/>
        <v>0</v>
      </c>
      <c r="I19" s="453">
        <f t="shared" si="123"/>
        <v>0</v>
      </c>
      <c r="J19" s="453">
        <f t="shared" si="123"/>
        <v>0</v>
      </c>
      <c r="K19" s="453">
        <f t="shared" si="123"/>
        <v>0</v>
      </c>
      <c r="L19" s="453">
        <f t="shared" si="123"/>
        <v>0</v>
      </c>
      <c r="M19" s="453">
        <f t="shared" si="123"/>
        <v>0</v>
      </c>
      <c r="N19" s="453">
        <f t="shared" si="123"/>
        <v>0</v>
      </c>
      <c r="O19" s="453">
        <f t="shared" si="123"/>
        <v>0</v>
      </c>
      <c r="P19" s="453">
        <f t="shared" si="123"/>
        <v>0</v>
      </c>
      <c r="Q19" s="453">
        <f t="shared" si="123"/>
        <v>0</v>
      </c>
      <c r="R19" s="453">
        <f t="shared" si="123"/>
        <v>0</v>
      </c>
      <c r="S19" s="453">
        <f t="shared" ref="S19:AP19" si="124">S13</f>
        <v>0</v>
      </c>
      <c r="T19" s="453">
        <f t="shared" si="124"/>
        <v>0</v>
      </c>
      <c r="U19" s="453">
        <f t="shared" si="124"/>
        <v>0</v>
      </c>
      <c r="V19" s="453">
        <f t="shared" si="124"/>
        <v>0</v>
      </c>
      <c r="W19" s="453">
        <f t="shared" si="124"/>
        <v>0</v>
      </c>
      <c r="X19" s="453">
        <f t="shared" si="124"/>
        <v>0</v>
      </c>
      <c r="Y19" s="453">
        <f t="shared" si="124"/>
        <v>0</v>
      </c>
      <c r="Z19" s="453">
        <f t="shared" si="124"/>
        <v>0</v>
      </c>
      <c r="AA19" s="453">
        <f t="shared" si="124"/>
        <v>0</v>
      </c>
      <c r="AB19" s="453">
        <f t="shared" si="124"/>
        <v>0</v>
      </c>
      <c r="AC19" s="453">
        <f t="shared" si="124"/>
        <v>0</v>
      </c>
      <c r="AD19" s="453">
        <f t="shared" si="124"/>
        <v>0</v>
      </c>
      <c r="AE19" s="453">
        <f t="shared" si="124"/>
        <v>0</v>
      </c>
      <c r="AF19" s="453">
        <f t="shared" si="124"/>
        <v>0</v>
      </c>
      <c r="AG19" s="453">
        <f t="shared" si="124"/>
        <v>0</v>
      </c>
      <c r="AH19" s="453">
        <f t="shared" si="124"/>
        <v>0</v>
      </c>
      <c r="AI19" s="453">
        <f t="shared" si="124"/>
        <v>0</v>
      </c>
      <c r="AJ19" s="453">
        <f t="shared" si="124"/>
        <v>0</v>
      </c>
      <c r="AK19" s="453">
        <f t="shared" si="124"/>
        <v>0</v>
      </c>
      <c r="AL19" s="453">
        <f t="shared" si="124"/>
        <v>0</v>
      </c>
      <c r="AM19" s="453">
        <f t="shared" si="124"/>
        <v>0</v>
      </c>
      <c r="AN19" s="453">
        <f t="shared" si="124"/>
        <v>0</v>
      </c>
      <c r="AO19" s="453">
        <f t="shared" si="124"/>
        <v>0</v>
      </c>
      <c r="AP19" s="667">
        <f t="shared" si="124"/>
        <v>0</v>
      </c>
    </row>
    <row r="20" spans="1:42" x14ac:dyDescent="0.25">
      <c r="B20" s="662"/>
      <c r="C20" s="445"/>
      <c r="D20" s="454"/>
      <c r="E20" s="245"/>
      <c r="F20" s="439"/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668"/>
    </row>
    <row r="21" spans="1:42" x14ac:dyDescent="0.25">
      <c r="B21" s="662"/>
      <c r="C21" s="445"/>
      <c r="D21" s="454"/>
      <c r="E21" s="245"/>
      <c r="F21" s="245"/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664"/>
    </row>
    <row r="22" spans="1:42" x14ac:dyDescent="0.25">
      <c r="B22" s="669" t="s">
        <v>184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664"/>
    </row>
    <row r="23" spans="1:42" x14ac:dyDescent="0.25">
      <c r="B23" s="670" t="s">
        <v>248</v>
      </c>
      <c r="C23" s="65"/>
      <c r="D23" s="65"/>
      <c r="E23" s="65"/>
      <c r="F23" s="671" t="str">
        <f>IF(AND(F7&gt;ZAŁ6!$C8,OR(ZAŁ7a!F11&gt;0,ZAŁ7a!F12&gt;0,ZAŁ7a!F13&gt;0,ZAŁ7a!F14&gt;0,ZAŁ7a!F15&gt;0,ZAŁ7a!F16&gt;0,ZAŁ7a!F17&gt;0,ZAŁ7a!F19&gt;0)),"BŁĄD"," ")</f>
        <v xml:space="preserve"> </v>
      </c>
      <c r="G23" s="671" t="str">
        <f>IF(AND(G7&gt;ZAŁ6!$C8,OR(ZAŁ7a!G11&gt;0,ZAŁ7a!G12&gt;0,ZAŁ7a!G13&gt;0,ZAŁ7a!G14&gt;0,ZAŁ7a!G15&gt;0,ZAŁ7a!G16&gt;0,ZAŁ7a!G17&gt;0,ZAŁ7a!G19&gt;0)),"BŁĄD"," ")</f>
        <v xml:space="preserve"> </v>
      </c>
      <c r="H23" s="671" t="str">
        <f>IF(AND(H7&gt;ZAŁ6!$C8,OR(ZAŁ7a!H11&gt;0,ZAŁ7a!H12&gt;0,ZAŁ7a!H13&gt;0,ZAŁ7a!H14&gt;0,ZAŁ7a!H15&gt;0,ZAŁ7a!H16&gt;0,ZAŁ7a!H17&gt;0,ZAŁ7a!H19&gt;0)),"BŁĄD"," ")</f>
        <v xml:space="preserve"> </v>
      </c>
      <c r="I23" s="671" t="str">
        <f>IF(AND(I7&gt;ZAŁ6!$C8,OR(ZAŁ7a!I11&gt;0,ZAŁ7a!I12&gt;0,ZAŁ7a!I13&gt;0,ZAŁ7a!I14&gt;0,ZAŁ7a!I15&gt;0,ZAŁ7a!I16&gt;0,ZAŁ7a!I17&gt;0,ZAŁ7a!I19&gt;0)),"BŁĄD"," ")</f>
        <v xml:space="preserve"> </v>
      </c>
      <c r="J23" s="671" t="str">
        <f>IF(AND(J7&gt;ZAŁ6!$C8,OR(ZAŁ7a!J11&gt;0,ZAŁ7a!J12&gt;0,ZAŁ7a!J13&gt;0,ZAŁ7a!J14&gt;0,ZAŁ7a!J15&gt;0,ZAŁ7a!J16&gt;0,ZAŁ7a!J17&gt;0,ZAŁ7a!J19&gt;0)),"BŁĄD"," ")</f>
        <v xml:space="preserve"> </v>
      </c>
      <c r="K23" s="671" t="str">
        <f>IF(AND(K7&gt;ZAŁ6!$C8,OR(ZAŁ7a!K11&gt;0,ZAŁ7a!K12&gt;0,ZAŁ7a!K13&gt;0,ZAŁ7a!K14&gt;0,ZAŁ7a!K15&gt;0,ZAŁ7a!K16&gt;0,ZAŁ7a!K17&gt;0,ZAŁ7a!K19&gt;0)),"BŁĄD"," ")</f>
        <v xml:space="preserve"> </v>
      </c>
      <c r="L23" s="671" t="str">
        <f>IF(AND(L7&gt;ZAŁ6!$C8,OR(ZAŁ7a!L11&gt;0,ZAŁ7a!L12&gt;0,ZAŁ7a!L13&gt;0,ZAŁ7a!L14&gt;0,ZAŁ7a!L15&gt;0,ZAŁ7a!L16&gt;0,ZAŁ7a!L17&gt;0,ZAŁ7a!L19&gt;0)),"BŁĄD"," ")</f>
        <v xml:space="preserve"> </v>
      </c>
      <c r="M23" s="671" t="str">
        <f>IF(AND(M7&gt;ZAŁ6!$C8,OR(ZAŁ7a!M11&gt;0,ZAŁ7a!M12&gt;0,ZAŁ7a!M13&gt;0,ZAŁ7a!M14&gt;0,ZAŁ7a!M15&gt;0,ZAŁ7a!M16&gt;0,ZAŁ7a!M17&gt;0,ZAŁ7a!M19&gt;0)),"BŁĄD"," ")</f>
        <v xml:space="preserve"> </v>
      </c>
      <c r="N23" s="671" t="str">
        <f>IF(AND(N7&gt;ZAŁ6!$C8,OR(ZAŁ7a!N11&gt;0,ZAŁ7a!N12&gt;0,ZAŁ7a!N13&gt;0,ZAŁ7a!N14&gt;0,ZAŁ7a!N15&gt;0,ZAŁ7a!N16&gt;0,ZAŁ7a!N17&gt;0,ZAŁ7a!N19&gt;0)),"BŁĄD"," ")</f>
        <v xml:space="preserve"> </v>
      </c>
      <c r="O23" s="671" t="str">
        <f>IF(AND(O7&gt;ZAŁ6!$C8,OR(ZAŁ7a!O11&gt;0,ZAŁ7a!O12&gt;0,ZAŁ7a!O13&gt;0,ZAŁ7a!O14&gt;0,ZAŁ7a!O15&gt;0,ZAŁ7a!O16&gt;0,ZAŁ7a!O17&gt;0,ZAŁ7a!O19&gt;0)),"BŁĄD"," ")</f>
        <v xml:space="preserve"> </v>
      </c>
      <c r="P23" s="671" t="str">
        <f>IF(AND(P7&gt;ZAŁ6!$C8,OR(ZAŁ7a!P11&gt;0,ZAŁ7a!P12&gt;0,ZAŁ7a!P13&gt;0,ZAŁ7a!P14&gt;0,ZAŁ7a!P15&gt;0,ZAŁ7a!P16&gt;0,ZAŁ7a!P17&gt;0,ZAŁ7a!P19&gt;0)),"BŁĄD"," ")</f>
        <v xml:space="preserve"> </v>
      </c>
      <c r="Q23" s="671" t="str">
        <f>IF(AND(Q7&gt;ZAŁ6!$C8,OR(ZAŁ7a!Q11&gt;0,ZAŁ7a!Q12&gt;0,ZAŁ7a!Q13&gt;0,ZAŁ7a!Q14&gt;0,ZAŁ7a!Q15&gt;0,ZAŁ7a!Q16&gt;0,ZAŁ7a!Q17&gt;0,ZAŁ7a!Q19&gt;0)),"BŁĄD"," ")</f>
        <v xml:space="preserve"> </v>
      </c>
      <c r="R23" s="671" t="str">
        <f>IF(AND(R7&gt;ZAŁ6!$C8,OR(ZAŁ7a!R11&gt;0,ZAŁ7a!R12&gt;0,ZAŁ7a!R13&gt;0,ZAŁ7a!R14&gt;0,ZAŁ7a!R15&gt;0,ZAŁ7a!R16&gt;0,ZAŁ7a!R17&gt;0,ZAŁ7a!R19&gt;0)),"BŁĄD"," ")</f>
        <v xml:space="preserve"> </v>
      </c>
      <c r="S23" s="671" t="str">
        <f>IF(AND(S7&gt;ZAŁ6!$C8,OR(ZAŁ7a!S11&gt;0,ZAŁ7a!S12&gt;0,ZAŁ7a!S13&gt;0,ZAŁ7a!S14&gt;0,ZAŁ7a!S15&gt;0,ZAŁ7a!S16&gt;0,ZAŁ7a!S17&gt;0,ZAŁ7a!S19&gt;0)),"BŁĄD"," ")</f>
        <v xml:space="preserve"> </v>
      </c>
      <c r="T23" s="671" t="str">
        <f>IF(AND(T7&gt;ZAŁ6!$C8,OR(ZAŁ7a!T11&gt;0,ZAŁ7a!T12&gt;0,ZAŁ7a!T13&gt;0,ZAŁ7a!T14&gt;0,ZAŁ7a!T15&gt;0,ZAŁ7a!T16&gt;0,ZAŁ7a!T17&gt;0,ZAŁ7a!T19&gt;0)),"BŁĄD"," ")</f>
        <v xml:space="preserve"> </v>
      </c>
      <c r="U23" s="671" t="str">
        <f>IF(AND(U7&gt;ZAŁ6!$C8,OR(ZAŁ7a!U11&gt;0,ZAŁ7a!U12&gt;0,ZAŁ7a!U13&gt;0,ZAŁ7a!U14&gt;0,ZAŁ7a!U15&gt;0,ZAŁ7a!U16&gt;0,ZAŁ7a!U17&gt;0,ZAŁ7a!U19&gt;0)),"BŁĄD"," ")</f>
        <v xml:space="preserve"> </v>
      </c>
      <c r="V23" s="671" t="str">
        <f>IF(AND(V7&gt;ZAŁ6!$C8,OR(ZAŁ7a!V11&gt;0,ZAŁ7a!V12&gt;0,ZAŁ7a!V13&gt;0,ZAŁ7a!V14&gt;0,ZAŁ7a!V15&gt;0,ZAŁ7a!V16&gt;0,ZAŁ7a!V17&gt;0,ZAŁ7a!V19&gt;0)),"BŁĄD"," ")</f>
        <v xml:space="preserve"> </v>
      </c>
      <c r="W23" s="671" t="str">
        <f>IF(AND(W7&gt;ZAŁ6!$C8,OR(ZAŁ7a!W11&gt;0,ZAŁ7a!W12&gt;0,ZAŁ7a!W13&gt;0,ZAŁ7a!W14&gt;0,ZAŁ7a!W15&gt;0,ZAŁ7a!W16&gt;0,ZAŁ7a!W17&gt;0,ZAŁ7a!W19&gt;0)),"BŁĄD"," ")</f>
        <v xml:space="preserve"> </v>
      </c>
      <c r="X23" s="671" t="str">
        <f>IF(AND(X7&gt;ZAŁ6!$C8,OR(ZAŁ7a!X11&gt;0,ZAŁ7a!X12&gt;0,ZAŁ7a!X13&gt;0,ZAŁ7a!X14&gt;0,ZAŁ7a!X15&gt;0,ZAŁ7a!X16&gt;0,ZAŁ7a!X17&gt;0,ZAŁ7a!X19&gt;0)),"BŁĄD"," ")</f>
        <v xml:space="preserve"> </v>
      </c>
      <c r="Y23" s="671" t="str">
        <f>IF(AND(Y7&gt;ZAŁ6!$C8,OR(ZAŁ7a!Y11&gt;0,ZAŁ7a!Y12&gt;0,ZAŁ7a!Y13&gt;0,ZAŁ7a!Y14&gt;0,ZAŁ7a!Y15&gt;0,ZAŁ7a!Y16&gt;0,ZAŁ7a!Y17&gt;0,ZAŁ7a!Y19&gt;0)),"BŁĄD"," ")</f>
        <v xml:space="preserve"> </v>
      </c>
      <c r="Z23" s="671" t="str">
        <f>IF(AND(Z7&gt;ZAŁ6!$C8,OR(ZAŁ7a!Z11&gt;0,ZAŁ7a!Z12&gt;0,ZAŁ7a!Z13&gt;0,ZAŁ7a!Z14&gt;0,ZAŁ7a!Z15&gt;0,ZAŁ7a!Z16&gt;0,ZAŁ7a!Z17&gt;0,ZAŁ7a!Z19&gt;0)),"BŁĄD"," ")</f>
        <v xml:space="preserve"> </v>
      </c>
      <c r="AA23" s="671" t="str">
        <f>IF(AND(AA7&gt;ZAŁ6!$C8,OR(ZAŁ7a!AA11&gt;0,ZAŁ7a!AA12&gt;0,ZAŁ7a!AA13&gt;0,ZAŁ7a!AA14&gt;0,ZAŁ7a!AA15&gt;0,ZAŁ7a!AA16&gt;0,ZAŁ7a!AA17&gt;0,ZAŁ7a!AA19&gt;0)),"BŁĄD"," ")</f>
        <v xml:space="preserve"> </v>
      </c>
      <c r="AB23" s="671" t="str">
        <f>IF(AND(AB7&gt;ZAŁ6!$C8,OR(ZAŁ7a!AB11&gt;0,ZAŁ7a!AB12&gt;0,ZAŁ7a!AB13&gt;0,ZAŁ7a!AB14&gt;0,ZAŁ7a!AB15&gt;0,ZAŁ7a!AB16&gt;0,ZAŁ7a!AB17&gt;0,ZAŁ7a!AB19&gt;0)),"BŁĄD"," ")</f>
        <v xml:space="preserve"> </v>
      </c>
      <c r="AC23" s="671" t="str">
        <f>IF(AND(AC7&gt;ZAŁ6!$C8,OR(ZAŁ7a!AC11&gt;0,ZAŁ7a!AC12&gt;0,ZAŁ7a!AC13&gt;0,ZAŁ7a!AC14&gt;0,ZAŁ7a!AC15&gt;0,ZAŁ7a!AC16&gt;0,ZAŁ7a!AC17&gt;0,ZAŁ7a!AC19&gt;0)),"BŁĄD"," ")</f>
        <v xml:space="preserve"> </v>
      </c>
      <c r="AD23" s="671" t="str">
        <f>IF(AND(AD7&gt;ZAŁ6!$C8,OR(ZAŁ7a!AD11&gt;0,ZAŁ7a!AD12&gt;0,ZAŁ7a!AD13&gt;0,ZAŁ7a!AD14&gt;0,ZAŁ7a!AD15&gt;0,ZAŁ7a!AD16&gt;0,ZAŁ7a!AD17&gt;0,ZAŁ7a!AD19&gt;0)),"BŁĄD"," ")</f>
        <v xml:space="preserve"> </v>
      </c>
      <c r="AE23" s="671" t="str">
        <f>IF(AND(AE7&gt;ZAŁ6!$C8,OR(ZAŁ7a!AE11&gt;0,ZAŁ7a!AE12&gt;0,ZAŁ7a!AE13&gt;0,ZAŁ7a!AE14&gt;0,ZAŁ7a!AE15&gt;0,ZAŁ7a!AE16&gt;0,ZAŁ7a!AE17&gt;0,ZAŁ7a!AE19&gt;0)),"BŁĄD"," ")</f>
        <v xml:space="preserve"> </v>
      </c>
      <c r="AF23" s="671" t="str">
        <f>IF(AND(AF7&gt;ZAŁ6!$C8,OR(ZAŁ7a!AF11&gt;0,ZAŁ7a!AF12&gt;0,ZAŁ7a!AF13&gt;0,ZAŁ7a!AF14&gt;0,ZAŁ7a!AF15&gt;0,ZAŁ7a!AF16&gt;0,ZAŁ7a!AF17&gt;0,ZAŁ7a!AF19&gt;0)),"BŁĄD"," ")</f>
        <v xml:space="preserve"> </v>
      </c>
      <c r="AG23" s="671" t="str">
        <f>IF(AND(AG7&gt;ZAŁ6!$C8,OR(ZAŁ7a!AG11&gt;0,ZAŁ7a!AG12&gt;0,ZAŁ7a!AG13&gt;0,ZAŁ7a!AG14&gt;0,ZAŁ7a!AG15&gt;0,ZAŁ7a!AG16&gt;0,ZAŁ7a!AG17&gt;0,ZAŁ7a!AG19&gt;0)),"BŁĄD"," ")</f>
        <v xml:space="preserve"> </v>
      </c>
      <c r="AH23" s="671" t="str">
        <f>IF(AND(AH7&gt;ZAŁ6!$C8,OR(ZAŁ7a!AH11&gt;0,ZAŁ7a!AH12&gt;0,ZAŁ7a!AH13&gt;0,ZAŁ7a!AH14&gt;0,ZAŁ7a!AH15&gt;0,ZAŁ7a!AH16&gt;0,ZAŁ7a!AH17&gt;0,ZAŁ7a!AH19&gt;0)),"BŁĄD"," ")</f>
        <v xml:space="preserve"> </v>
      </c>
      <c r="AI23" s="671" t="str">
        <f>IF(AND(AI7&gt;ZAŁ6!$C8,OR(ZAŁ7a!AI11&gt;0,ZAŁ7a!AI12&gt;0,ZAŁ7a!AI13&gt;0,ZAŁ7a!AI14&gt;0,ZAŁ7a!AI15&gt;0,ZAŁ7a!AI16&gt;0,ZAŁ7a!AI17&gt;0,ZAŁ7a!AI19&gt;0)),"BŁĄD"," ")</f>
        <v xml:space="preserve"> </v>
      </c>
      <c r="AJ23" s="671" t="str">
        <f>IF(AND(AJ7&gt;ZAŁ6!$C8,OR(ZAŁ7a!AJ11&gt;0,ZAŁ7a!AJ12&gt;0,ZAŁ7a!AJ13&gt;0,ZAŁ7a!AJ14&gt;0,ZAŁ7a!AJ15&gt;0,ZAŁ7a!AJ16&gt;0,ZAŁ7a!AJ17&gt;0,ZAŁ7a!AJ19&gt;0)),"BŁĄD"," ")</f>
        <v xml:space="preserve"> </v>
      </c>
      <c r="AK23" s="671" t="str">
        <f>IF(AND(AK7&gt;ZAŁ6!$C8,OR(ZAŁ7a!AK11&gt;0,ZAŁ7a!AK12&gt;0,ZAŁ7a!AK13&gt;0,ZAŁ7a!AK14&gt;0,ZAŁ7a!AK15&gt;0,ZAŁ7a!AK16&gt;0,ZAŁ7a!AK17&gt;0,ZAŁ7a!AK19&gt;0)),"BŁĄD"," ")</f>
        <v xml:space="preserve"> </v>
      </c>
      <c r="AL23" s="671" t="str">
        <f>IF(AND(AL7&gt;ZAŁ6!$C8,OR(ZAŁ7a!AL11&gt;0,ZAŁ7a!AL12&gt;0,ZAŁ7a!AL13&gt;0,ZAŁ7a!AL14&gt;0,ZAŁ7a!AL15&gt;0,ZAŁ7a!AL16&gt;0,ZAŁ7a!AL17&gt;0,ZAŁ7a!AL19&gt;0)),"BŁĄD"," ")</f>
        <v xml:space="preserve"> </v>
      </c>
      <c r="AM23" s="671" t="str">
        <f>IF(AND(AM7&gt;ZAŁ6!$C8,OR(ZAŁ7a!AM11&gt;0,ZAŁ7a!AM12&gt;0,ZAŁ7a!AM13&gt;0,ZAŁ7a!AM14&gt;0,ZAŁ7a!AM15&gt;0,ZAŁ7a!AM16&gt;0,ZAŁ7a!AM17&gt;0,ZAŁ7a!AM19&gt;0)),"BŁĄD"," ")</f>
        <v xml:space="preserve"> </v>
      </c>
      <c r="AN23" s="671" t="str">
        <f>IF(AND(AN7&gt;ZAŁ6!$C8,OR(ZAŁ7a!AN11&gt;0,ZAŁ7a!AN12&gt;0,ZAŁ7a!AN13&gt;0,ZAŁ7a!AN14&gt;0,ZAŁ7a!AN15&gt;0,ZAŁ7a!AN16&gt;0,ZAŁ7a!AN17&gt;0,ZAŁ7a!AN19&gt;0)),"BŁĄD"," ")</f>
        <v xml:space="preserve"> </v>
      </c>
      <c r="AO23" s="671" t="str">
        <f>IF(AND(AO7&gt;ZAŁ6!$C8,OR(ZAŁ7a!AO11&gt;0,ZAŁ7a!AO12&gt;0,ZAŁ7a!AO13&gt;0,ZAŁ7a!AO14&gt;0,ZAŁ7a!AO15&gt;0,ZAŁ7a!AO16&gt;0,ZAŁ7a!AO17&gt;0,ZAŁ7a!AO19&gt;0)),"BŁĄD"," ")</f>
        <v xml:space="preserve"> </v>
      </c>
      <c r="AP23" s="672" t="str">
        <f>IF(AND(AP7&gt;ZAŁ6!$C8,OR(ZAŁ7a!AP11&gt;0,ZAŁ7a!AP12&gt;0,ZAŁ7a!AP13&gt;0,ZAŁ7a!AP14&gt;0,ZAŁ7a!AP15&gt;0,ZAŁ7a!AP16&gt;0,ZAŁ7a!AP17&gt;0,ZAŁ7a!AP19&gt;0)),"BŁĄD"," ")</f>
        <v xml:space="preserve"> </v>
      </c>
    </row>
    <row r="24" spans="1:42" x14ac:dyDescent="0.25">
      <c r="B24" s="673" t="s">
        <v>244</v>
      </c>
      <c r="C24" s="404" t="s">
        <v>255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528"/>
    </row>
    <row r="25" spans="1:42" ht="48" x14ac:dyDescent="0.25">
      <c r="B25" s="673" t="s">
        <v>244</v>
      </c>
      <c r="C25" s="487" t="s">
        <v>494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528"/>
    </row>
    <row r="26" spans="1:42" x14ac:dyDescent="0.25">
      <c r="B26" s="673" t="s">
        <v>245</v>
      </c>
      <c r="C26" s="404" t="s">
        <v>253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528"/>
    </row>
    <row r="27" spans="1:42" x14ac:dyDescent="0.25">
      <c r="B27" s="673" t="s">
        <v>246</v>
      </c>
      <c r="C27" s="404" t="s">
        <v>250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528"/>
    </row>
    <row r="28" spans="1:42" x14ac:dyDescent="0.25">
      <c r="B28" s="673" t="s">
        <v>247</v>
      </c>
      <c r="C28" s="404" t="s">
        <v>254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528"/>
    </row>
    <row r="29" spans="1:42" x14ac:dyDescent="0.25">
      <c r="B29" s="673" t="s">
        <v>322</v>
      </c>
      <c r="C29" s="404" t="s">
        <v>329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528"/>
    </row>
    <row r="30" spans="1:42" ht="17.25" customHeight="1" x14ac:dyDescent="0.25">
      <c r="B30" s="673" t="s">
        <v>330</v>
      </c>
      <c r="C30" s="404" t="s">
        <v>331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528"/>
    </row>
    <row r="31" spans="1:42" x14ac:dyDescent="0.25">
      <c r="B31" s="520"/>
      <c r="C31" s="40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528"/>
    </row>
    <row r="32" spans="1:42" x14ac:dyDescent="0.25">
      <c r="B32" s="673"/>
      <c r="C32" s="40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528"/>
    </row>
    <row r="33" spans="2:42" x14ac:dyDescent="0.25">
      <c r="B33" s="520"/>
      <c r="C33" s="405"/>
      <c r="D33" s="639"/>
      <c r="E33" s="65"/>
      <c r="F33" s="65"/>
      <c r="G33" s="674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528"/>
    </row>
    <row r="34" spans="2:42" x14ac:dyDescent="0.25">
      <c r="B34" s="520"/>
      <c r="C34" s="541" t="s">
        <v>163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528"/>
    </row>
    <row r="35" spans="2:42" x14ac:dyDescent="0.25">
      <c r="B35" s="520"/>
      <c r="C35" s="647" t="s">
        <v>164</v>
      </c>
      <c r="D35" s="252" t="s">
        <v>165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528"/>
    </row>
    <row r="36" spans="2:42" ht="60" x14ac:dyDescent="0.25">
      <c r="B36" s="520"/>
      <c r="C36" s="65"/>
      <c r="D36" s="675" t="s">
        <v>166</v>
      </c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528"/>
    </row>
    <row r="37" spans="2:42" x14ac:dyDescent="0.25">
      <c r="B37" s="520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528"/>
    </row>
    <row r="38" spans="2:42" x14ac:dyDescent="0.25">
      <c r="B38" s="520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528"/>
    </row>
    <row r="39" spans="2:42" x14ac:dyDescent="0.25">
      <c r="B39" s="520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528"/>
    </row>
    <row r="40" spans="2:42" x14ac:dyDescent="0.25">
      <c r="B40" s="520"/>
      <c r="C40" s="65"/>
      <c r="D40" s="541" t="s">
        <v>165</v>
      </c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528"/>
    </row>
    <row r="41" spans="2:42" ht="60" x14ac:dyDescent="0.25">
      <c r="B41" s="520"/>
      <c r="C41" s="65"/>
      <c r="D41" s="675" t="s">
        <v>166</v>
      </c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528"/>
    </row>
    <row r="42" spans="2:42" ht="15.75" thickBot="1" x14ac:dyDescent="0.3">
      <c r="B42" s="551"/>
      <c r="C42" s="552"/>
      <c r="D42" s="552"/>
      <c r="E42" s="552"/>
      <c r="F42" s="552"/>
      <c r="G42" s="552"/>
      <c r="H42" s="552"/>
      <c r="I42" s="552"/>
      <c r="J42" s="552"/>
      <c r="K42" s="552"/>
      <c r="L42" s="552"/>
      <c r="M42" s="552"/>
      <c r="N42" s="552"/>
      <c r="O42" s="552"/>
      <c r="P42" s="552"/>
      <c r="Q42" s="552"/>
      <c r="R42" s="552"/>
      <c r="S42" s="552"/>
      <c r="T42" s="552"/>
      <c r="U42" s="552"/>
      <c r="V42" s="552"/>
      <c r="W42" s="552"/>
      <c r="X42" s="552"/>
      <c r="Y42" s="552"/>
      <c r="Z42" s="552"/>
      <c r="AA42" s="552"/>
      <c r="AB42" s="552"/>
      <c r="AC42" s="552"/>
      <c r="AD42" s="552"/>
      <c r="AE42" s="552"/>
      <c r="AF42" s="552"/>
      <c r="AG42" s="552"/>
      <c r="AH42" s="552"/>
      <c r="AI42" s="552"/>
      <c r="AJ42" s="552"/>
      <c r="AK42" s="552"/>
      <c r="AL42" s="552"/>
      <c r="AM42" s="552"/>
      <c r="AN42" s="552"/>
      <c r="AO42" s="552"/>
      <c r="AP42" s="554"/>
    </row>
    <row r="43" spans="2:42" ht="15.75" thickTop="1" x14ac:dyDescent="0.25"/>
  </sheetData>
  <sheetProtection algorithmName="SHA-512" hashValue="sPlioeKCQ2ySnCPX47RKCVfIboKOdf0MByPzQVPulGU7LHSNgIqSnAGGx/7JsCy4yZjA5nthSpVL3yx/+sD0FA==" saltValue="KtRQ/5L8rwnmrelXfvWKIw==" spinCount="100000" sheet="1" objects="1" scenarios="1"/>
  <mergeCells count="2">
    <mergeCell ref="S6:AD6"/>
    <mergeCell ref="AE6:AP6"/>
  </mergeCells>
  <pageMargins left="0.25" right="0.25" top="0.75" bottom="0.75" header="0.3" footer="0.3"/>
  <pageSetup paperSize="9" scale="1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56BF89A-B10B-40FB-8071-DF097C32B262}">
            <xm:f>F$7&gt;ZAŁ6!$C$8</xm:f>
            <x14:dxf>
              <fill>
                <patternFill patternType="darkUp">
                  <bgColor theme="4" tint="-0.499984740745262"/>
                </patternFill>
              </fill>
            </x14:dxf>
          </x14:cfRule>
          <xm:sqref>F7:AP21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EB1A73E5A7904AA71CCCD006E4CF94" ma:contentTypeVersion="0" ma:contentTypeDescription="Utwórz nowy dokument." ma:contentTypeScope="" ma:versionID="2ed3213e03e6ae561855956b0ea4fa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05ABFD-C8EA-4CC3-9F99-49A598DC9555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2BBB6F-F0DE-448A-ABBB-590195D45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C5CEFA-22E6-4A73-8966-1734B0829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FORMULARZ OFERTOWY</vt:lpstr>
      <vt:lpstr>ZAŁ1</vt:lpstr>
      <vt:lpstr>ZAŁ2</vt:lpstr>
      <vt:lpstr>ZAŁ3</vt:lpstr>
      <vt:lpstr>ZAŁ4</vt:lpstr>
      <vt:lpstr>ZAŁ5</vt:lpstr>
      <vt:lpstr>ZAŁ6</vt:lpstr>
      <vt:lpstr>ZAŁ7</vt:lpstr>
      <vt:lpstr>ZAŁ7a</vt:lpstr>
      <vt:lpstr>ZAŁ8</vt:lpstr>
      <vt:lpstr>ZAŁ7b</vt:lpstr>
      <vt:lpstr>ZAŁ8a</vt:lpstr>
      <vt:lpstr>ZAŁ8b</vt:lpstr>
      <vt:lpstr>ZAŁ9</vt:lpstr>
      <vt:lpstr>ZAŁ10</vt:lpstr>
      <vt:lpstr>ZAŁ11</vt:lpstr>
      <vt:lpstr>ZAŁ12</vt:lpstr>
      <vt:lpstr>ZAŁ13</vt:lpstr>
      <vt:lpstr>ZAŁ14</vt:lpstr>
      <vt:lpstr>ZAŁ15</vt:lpstr>
      <vt:lpstr>ZAŁ16</vt:lpstr>
      <vt:lpstr>ZAŁ17</vt:lpstr>
      <vt:lpstr>ZAŁ18</vt:lpstr>
      <vt:lpstr>ZAŁ19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2018-03-02T18:46:12Z</cp:lastPrinted>
  <dcterms:created xsi:type="dcterms:W3CDTF">2015-06-05T18:19:34Z</dcterms:created>
  <dcterms:modified xsi:type="dcterms:W3CDTF">2018-09-12T09:09:16Z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0x0101003BEB1A73E5A7904AA71CCCD006E4CF94</vt:lpwstr>
  </property>
</Properties>
</file>